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csvenska-my.sharepoint.com/personal/daniel_englund_slc_fi/Documents/Ekonomilaboratoriet/Ekonomiverktygsback/"/>
    </mc:Choice>
  </mc:AlternateContent>
  <xr:revisionPtr revIDLastSave="119" documentId="8_{4DDA57A2-184C-4F55-9524-961F5EE58514}" xr6:coauthVersionLast="47" xr6:coauthVersionMax="47" xr10:uidLastSave="{D0F4DA77-8983-43D8-A973-60615C37BEEC}"/>
  <bookViews>
    <workbookView xWindow="28680" yWindow="-120" windowWidth="29040" windowHeight="15840" xr2:uid="{EDDCC09F-907B-409F-AD82-AB72F0F40B54}"/>
  </bookViews>
  <sheets>
    <sheet name="Skogsinvestering 50 ha, torget" sheetId="1" r:id="rId1"/>
    <sheet name="Lån 20 å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40" i="1"/>
  <c r="E20" i="1"/>
  <c r="E23" i="1" s="1"/>
  <c r="E26" i="1" s="1"/>
  <c r="J26" i="1"/>
  <c r="S20" i="1"/>
  <c r="S30" i="1" s="1"/>
  <c r="K26" i="1"/>
  <c r="D4" i="1"/>
  <c r="N50" i="1"/>
  <c r="U31" i="1"/>
  <c r="T30" i="1"/>
  <c r="O30" i="1"/>
  <c r="M30" i="1"/>
  <c r="G30" i="1"/>
  <c r="D30" i="1"/>
  <c r="D40" i="1" s="1"/>
  <c r="T26" i="1"/>
  <c r="I26" i="1"/>
  <c r="T23" i="1"/>
  <c r="R23" i="1"/>
  <c r="R26" i="1" s="1"/>
  <c r="Q23" i="1"/>
  <c r="Q26" i="1" s="1"/>
  <c r="N23" i="1"/>
  <c r="N26" i="1" s="1"/>
  <c r="K23" i="1"/>
  <c r="J23" i="1"/>
  <c r="F23" i="1"/>
  <c r="F26" i="1" s="1"/>
  <c r="R20" i="1"/>
  <c r="R30" i="1" s="1"/>
  <c r="Q20" i="1"/>
  <c r="Q30" i="1" s="1"/>
  <c r="P20" i="1"/>
  <c r="O20" i="1"/>
  <c r="O23" i="1" s="1"/>
  <c r="O26" i="1" s="1"/>
  <c r="N20" i="1"/>
  <c r="N30" i="1" s="1"/>
  <c r="M20" i="1"/>
  <c r="M23" i="1" s="1"/>
  <c r="M26" i="1" s="1"/>
  <c r="L20" i="1"/>
  <c r="K20" i="1"/>
  <c r="K30" i="1" s="1"/>
  <c r="J20" i="1"/>
  <c r="J30" i="1" s="1"/>
  <c r="I20" i="1"/>
  <c r="I30" i="1" s="1"/>
  <c r="H20" i="1"/>
  <c r="H30" i="1" s="1"/>
  <c r="G20" i="1"/>
  <c r="G23" i="1" s="1"/>
  <c r="G26" i="1" s="1"/>
  <c r="F20" i="1"/>
  <c r="F30" i="1" s="1"/>
  <c r="B18" i="1"/>
  <c r="AM15" i="1"/>
  <c r="X15" i="1"/>
  <c r="X16" i="1" s="1"/>
  <c r="E31" i="1" s="1"/>
  <c r="E41" i="1" s="1"/>
  <c r="X13" i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B6" i="1"/>
  <c r="D31" i="1" s="1"/>
  <c r="E30" i="1" l="1"/>
  <c r="S38" i="1" s="1"/>
  <c r="S40" i="1" s="1"/>
  <c r="S23" i="1"/>
  <c r="S26" i="1" s="1"/>
  <c r="D41" i="1"/>
  <c r="D33" i="1"/>
  <c r="D35" i="1" s="1"/>
  <c r="AM16" i="1"/>
  <c r="T31" i="1" s="1"/>
  <c r="L23" i="1"/>
  <c r="L26" i="1" s="1"/>
  <c r="L30" i="1"/>
  <c r="P23" i="1"/>
  <c r="P26" i="1" s="1"/>
  <c r="P30" i="1"/>
  <c r="G38" i="1"/>
  <c r="G40" i="1" s="1"/>
  <c r="E40" i="1"/>
  <c r="R38" i="1"/>
  <c r="R40" i="1" s="1"/>
  <c r="J38" i="1"/>
  <c r="J40" i="1" s="1"/>
  <c r="Q38" i="1"/>
  <c r="Q40" i="1" s="1"/>
  <c r="I38" i="1"/>
  <c r="I40" i="1" s="1"/>
  <c r="E33" i="1"/>
  <c r="H38" i="1"/>
  <c r="H40" i="1" s="1"/>
  <c r="X14" i="1"/>
  <c r="Y14" i="1" s="1"/>
  <c r="L38" i="1"/>
  <c r="H23" i="1"/>
  <c r="H26" i="1" s="1"/>
  <c r="P38" i="1"/>
  <c r="D43" i="1"/>
  <c r="D46" i="1" s="1"/>
  <c r="E46" i="1" s="1"/>
  <c r="T38" i="1"/>
  <c r="T40" i="1" s="1"/>
  <c r="F43" i="2"/>
  <c r="F38" i="2"/>
  <c r="T33" i="2"/>
  <c r="U31" i="2"/>
  <c r="T31" i="2"/>
  <c r="T41" i="2" s="1"/>
  <c r="T30" i="2"/>
  <c r="S30" i="2"/>
  <c r="G30" i="2"/>
  <c r="T26" i="2"/>
  <c r="I26" i="2"/>
  <c r="T23" i="2"/>
  <c r="R23" i="2"/>
  <c r="R26" i="2" s="1"/>
  <c r="Q23" i="2"/>
  <c r="Q26" i="2" s="1"/>
  <c r="N23" i="2"/>
  <c r="N26" i="2" s="1"/>
  <c r="M23" i="2"/>
  <c r="M26" i="2" s="1"/>
  <c r="J23" i="2"/>
  <c r="J26" i="2" s="1"/>
  <c r="H23" i="2"/>
  <c r="H26" i="2" s="1"/>
  <c r="E23" i="2"/>
  <c r="E26" i="2" s="1"/>
  <c r="S20" i="2"/>
  <c r="S23" i="2" s="1"/>
  <c r="S26" i="2" s="1"/>
  <c r="R20" i="2"/>
  <c r="R30" i="2" s="1"/>
  <c r="Q20" i="2"/>
  <c r="Q30" i="2" s="1"/>
  <c r="P20" i="2"/>
  <c r="P23" i="2" s="1"/>
  <c r="P26" i="2" s="1"/>
  <c r="O20" i="2"/>
  <c r="O23" i="2" s="1"/>
  <c r="O26" i="2" s="1"/>
  <c r="N20" i="2"/>
  <c r="N30" i="2" s="1"/>
  <c r="M20" i="2"/>
  <c r="M30" i="2" s="1"/>
  <c r="L20" i="2"/>
  <c r="L23" i="2" s="1"/>
  <c r="L26" i="2" s="1"/>
  <c r="K20" i="2"/>
  <c r="K23" i="2" s="1"/>
  <c r="K26" i="2" s="1"/>
  <c r="J20" i="2"/>
  <c r="J30" i="2" s="1"/>
  <c r="I20" i="2"/>
  <c r="I30" i="2" s="1"/>
  <c r="H20" i="2"/>
  <c r="H30" i="2" s="1"/>
  <c r="G20" i="2"/>
  <c r="G23" i="2" s="1"/>
  <c r="G26" i="2" s="1"/>
  <c r="F20" i="2"/>
  <c r="F30" i="2" s="1"/>
  <c r="E20" i="2"/>
  <c r="E30" i="2" s="1"/>
  <c r="B8" i="2"/>
  <c r="B6" i="2"/>
  <c r="D31" i="2" s="1"/>
  <c r="D41" i="2" s="1"/>
  <c r="F1" i="2"/>
  <c r="M38" i="1" l="1"/>
  <c r="M40" i="1" s="1"/>
  <c r="N38" i="1"/>
  <c r="N40" i="1" s="1"/>
  <c r="K38" i="1"/>
  <c r="K40" i="1" s="1"/>
  <c r="O38" i="1"/>
  <c r="O40" i="1" s="1"/>
  <c r="D26" i="1"/>
  <c r="Z14" i="1"/>
  <c r="Y15" i="1"/>
  <c r="Y16" i="1" s="1"/>
  <c r="F31" i="1" s="1"/>
  <c r="L40" i="1"/>
  <c r="E35" i="1"/>
  <c r="T41" i="1"/>
  <c r="T43" i="1" s="1"/>
  <c r="T33" i="1"/>
  <c r="P40" i="1"/>
  <c r="D30" i="2"/>
  <c r="X13" i="2"/>
  <c r="Y13" i="2" s="1"/>
  <c r="Z13" i="2" s="1"/>
  <c r="AA13" i="2" s="1"/>
  <c r="AB13" i="2" s="1"/>
  <c r="AC13" i="2" s="1"/>
  <c r="AD13" i="2" s="1"/>
  <c r="AE13" i="2" s="1"/>
  <c r="AF13" i="2" s="1"/>
  <c r="AG13" i="2" s="1"/>
  <c r="AH13" i="2" s="1"/>
  <c r="AI13" i="2" s="1"/>
  <c r="AJ13" i="2" s="1"/>
  <c r="AK13" i="2" s="1"/>
  <c r="AL13" i="2" s="1"/>
  <c r="K30" i="2"/>
  <c r="X15" i="2"/>
  <c r="E40" i="2"/>
  <c r="O30" i="2"/>
  <c r="F23" i="2"/>
  <c r="F26" i="2" s="1"/>
  <c r="D26" i="2" s="1"/>
  <c r="L30" i="2"/>
  <c r="P30" i="2"/>
  <c r="Z15" i="1" l="1"/>
  <c r="Z16" i="1" s="1"/>
  <c r="G31" i="1" s="1"/>
  <c r="AA14" i="1"/>
  <c r="F41" i="1"/>
  <c r="F43" i="1" s="1"/>
  <c r="F46" i="1" s="1"/>
  <c r="F33" i="1"/>
  <c r="F35" i="1"/>
  <c r="X16" i="2"/>
  <c r="E31" i="2" s="1"/>
  <c r="D40" i="2"/>
  <c r="D43" i="2" s="1"/>
  <c r="D46" i="2" s="1"/>
  <c r="D33" i="2"/>
  <c r="D35" i="2" s="1"/>
  <c r="X14" i="2"/>
  <c r="Y14" i="2" s="1"/>
  <c r="AA15" i="1" l="1"/>
  <c r="AA16" i="1" s="1"/>
  <c r="H31" i="1" s="1"/>
  <c r="AB14" i="1"/>
  <c r="G41" i="1"/>
  <c r="G43" i="1" s="1"/>
  <c r="G46" i="1" s="1"/>
  <c r="G33" i="1"/>
  <c r="G35" i="1" s="1"/>
  <c r="Z14" i="2"/>
  <c r="Y15" i="2"/>
  <c r="Y16" i="2" s="1"/>
  <c r="F31" i="2" s="1"/>
  <c r="E41" i="2"/>
  <c r="E43" i="2" s="1"/>
  <c r="E33" i="2"/>
  <c r="E35" i="2" s="1"/>
  <c r="H41" i="1" l="1"/>
  <c r="H43" i="1" s="1"/>
  <c r="H46" i="1" s="1"/>
  <c r="H33" i="1"/>
  <c r="H35" i="1" s="1"/>
  <c r="AC14" i="1"/>
  <c r="AB15" i="1"/>
  <c r="AB16" i="1" s="1"/>
  <c r="I31" i="1" s="1"/>
  <c r="S38" i="2"/>
  <c r="S40" i="2" s="1"/>
  <c r="O38" i="2"/>
  <c r="O40" i="2" s="1"/>
  <c r="K38" i="2"/>
  <c r="K40" i="2" s="1"/>
  <c r="G38" i="2"/>
  <c r="G40" i="2" s="1"/>
  <c r="M38" i="2"/>
  <c r="M40" i="2" s="1"/>
  <c r="R38" i="2"/>
  <c r="R40" i="2" s="1"/>
  <c r="N38" i="2"/>
  <c r="N40" i="2" s="1"/>
  <c r="J38" i="2"/>
  <c r="J40" i="2" s="1"/>
  <c r="F40" i="2"/>
  <c r="Q38" i="2"/>
  <c r="Q40" i="2" s="1"/>
  <c r="I38" i="2"/>
  <c r="I40" i="2" s="1"/>
  <c r="T38" i="2"/>
  <c r="T40" i="2" s="1"/>
  <c r="T43" i="2" s="1"/>
  <c r="P38" i="2"/>
  <c r="P40" i="2" s="1"/>
  <c r="H38" i="2"/>
  <c r="H40" i="2" s="1"/>
  <c r="L38" i="2"/>
  <c r="L40" i="2" s="1"/>
  <c r="Z15" i="2"/>
  <c r="Z16" i="2" s="1"/>
  <c r="G31" i="2" s="1"/>
  <c r="AA14" i="2"/>
  <c r="F41" i="2"/>
  <c r="F33" i="2"/>
  <c r="F35" i="2" s="1"/>
  <c r="I41" i="1" l="1"/>
  <c r="I43" i="1" s="1"/>
  <c r="I46" i="1" s="1"/>
  <c r="I33" i="1"/>
  <c r="I35" i="1" s="1"/>
  <c r="AD14" i="1"/>
  <c r="AC15" i="1"/>
  <c r="AC16" i="1" s="1"/>
  <c r="J31" i="1" s="1"/>
  <c r="AA15" i="2"/>
  <c r="AA16" i="2" s="1"/>
  <c r="H31" i="2" s="1"/>
  <c r="AB14" i="2"/>
  <c r="F46" i="2"/>
  <c r="G41" i="2"/>
  <c r="G43" i="2" s="1"/>
  <c r="G33" i="2"/>
  <c r="G35" i="2" s="1"/>
  <c r="J41" i="1" l="1"/>
  <c r="J43" i="1" s="1"/>
  <c r="J46" i="1" s="1"/>
  <c r="J33" i="1"/>
  <c r="J35" i="1" s="1"/>
  <c r="AD15" i="1"/>
  <c r="AD16" i="1" s="1"/>
  <c r="K31" i="1" s="1"/>
  <c r="AE14" i="1"/>
  <c r="G46" i="2"/>
  <c r="H41" i="2"/>
  <c r="H43" i="2" s="1"/>
  <c r="H33" i="2"/>
  <c r="H35" i="2" s="1"/>
  <c r="AC14" i="2"/>
  <c r="AB15" i="2"/>
  <c r="AB16" i="2" s="1"/>
  <c r="I31" i="2" s="1"/>
  <c r="AF14" i="1" l="1"/>
  <c r="AE15" i="1"/>
  <c r="AE16" i="1" s="1"/>
  <c r="L31" i="1" s="1"/>
  <c r="K41" i="1"/>
  <c r="K43" i="1" s="1"/>
  <c r="K46" i="1" s="1"/>
  <c r="K33" i="1"/>
  <c r="K35" i="1" s="1"/>
  <c r="H46" i="2"/>
  <c r="I41" i="2"/>
  <c r="I43" i="2" s="1"/>
  <c r="I46" i="2" s="1"/>
  <c r="I33" i="2"/>
  <c r="I35" i="2" s="1"/>
  <c r="AD14" i="2"/>
  <c r="AC15" i="2"/>
  <c r="AC16" i="2" s="1"/>
  <c r="J31" i="2" s="1"/>
  <c r="L41" i="1" l="1"/>
  <c r="L43" i="1" s="1"/>
  <c r="L46" i="1" s="1"/>
  <c r="L33" i="1"/>
  <c r="L35" i="1" s="1"/>
  <c r="AG14" i="1"/>
  <c r="AF15" i="1"/>
  <c r="AF16" i="1" s="1"/>
  <c r="M31" i="1" s="1"/>
  <c r="J35" i="2"/>
  <c r="J41" i="2"/>
  <c r="J43" i="2" s="1"/>
  <c r="J46" i="2" s="1"/>
  <c r="J33" i="2"/>
  <c r="AD15" i="2"/>
  <c r="AD16" i="2" s="1"/>
  <c r="K31" i="2" s="1"/>
  <c r="AE14" i="2"/>
  <c r="M41" i="1" l="1"/>
  <c r="M43" i="1" s="1"/>
  <c r="M46" i="1" s="1"/>
  <c r="M33" i="1"/>
  <c r="M35" i="1" s="1"/>
  <c r="AG15" i="1"/>
  <c r="AG16" i="1" s="1"/>
  <c r="N31" i="1" s="1"/>
  <c r="AH14" i="1"/>
  <c r="K41" i="2"/>
  <c r="K43" i="2" s="1"/>
  <c r="K46" i="2" s="1"/>
  <c r="K33" i="2"/>
  <c r="K35" i="2" s="1"/>
  <c r="AE15" i="2"/>
  <c r="AE16" i="2" s="1"/>
  <c r="L31" i="2" s="1"/>
  <c r="AF14" i="2"/>
  <c r="AH15" i="1" l="1"/>
  <c r="AH16" i="1" s="1"/>
  <c r="O31" i="1" s="1"/>
  <c r="AI14" i="1"/>
  <c r="N41" i="1"/>
  <c r="N43" i="1" s="1"/>
  <c r="N46" i="1" s="1"/>
  <c r="N33" i="1"/>
  <c r="N35" i="1" s="1"/>
  <c r="AG14" i="2"/>
  <c r="AF15" i="2"/>
  <c r="AF16" i="2" s="1"/>
  <c r="M31" i="2" s="1"/>
  <c r="L41" i="2"/>
  <c r="L43" i="2" s="1"/>
  <c r="L46" i="2" s="1"/>
  <c r="L33" i="2"/>
  <c r="L35" i="2" s="1"/>
  <c r="O41" i="1" l="1"/>
  <c r="O43" i="1" s="1"/>
  <c r="O46" i="1" s="1"/>
  <c r="O33" i="1"/>
  <c r="O35" i="1" s="1"/>
  <c r="AJ14" i="1"/>
  <c r="AI15" i="1"/>
  <c r="AI16" i="1" s="1"/>
  <c r="P31" i="1" s="1"/>
  <c r="M41" i="2"/>
  <c r="M43" i="2" s="1"/>
  <c r="M46" i="2" s="1"/>
  <c r="M33" i="2"/>
  <c r="M35" i="2" s="1"/>
  <c r="AH14" i="2"/>
  <c r="AG15" i="2"/>
  <c r="AG16" i="2" s="1"/>
  <c r="N31" i="2" s="1"/>
  <c r="P41" i="1" l="1"/>
  <c r="P43" i="1" s="1"/>
  <c r="P46" i="1" s="1"/>
  <c r="P33" i="1"/>
  <c r="P35" i="1" s="1"/>
  <c r="AK14" i="1"/>
  <c r="AJ15" i="1"/>
  <c r="AJ16" i="1" s="1"/>
  <c r="Q31" i="1" s="1"/>
  <c r="N41" i="2"/>
  <c r="N43" i="2" s="1"/>
  <c r="N46" i="2" s="1"/>
  <c r="N33" i="2"/>
  <c r="N35" i="2" s="1"/>
  <c r="AH15" i="2"/>
  <c r="AH16" i="2" s="1"/>
  <c r="O31" i="2" s="1"/>
  <c r="AI14" i="2"/>
  <c r="Q41" i="1" l="1"/>
  <c r="Q43" i="1" s="1"/>
  <c r="Q46" i="1" s="1"/>
  <c r="Q33" i="1"/>
  <c r="Q35" i="1" s="1"/>
  <c r="AL14" i="1"/>
  <c r="AL15" i="1" s="1"/>
  <c r="AL16" i="1" s="1"/>
  <c r="S31" i="1" s="1"/>
  <c r="AK15" i="1"/>
  <c r="AK16" i="1" s="1"/>
  <c r="R31" i="1" s="1"/>
  <c r="AI15" i="2"/>
  <c r="AI16" i="2" s="1"/>
  <c r="P31" i="2" s="1"/>
  <c r="AJ14" i="2"/>
  <c r="O41" i="2"/>
  <c r="O43" i="2" s="1"/>
  <c r="O46" i="2" s="1"/>
  <c r="O33" i="2"/>
  <c r="O35" i="2" s="1"/>
  <c r="R41" i="1" l="1"/>
  <c r="R43" i="1" s="1"/>
  <c r="R46" i="1" s="1"/>
  <c r="R33" i="1"/>
  <c r="R35" i="1" s="1"/>
  <c r="S41" i="1"/>
  <c r="S43" i="1" s="1"/>
  <c r="S33" i="1"/>
  <c r="AK14" i="2"/>
  <c r="AJ15" i="2"/>
  <c r="AJ16" i="2" s="1"/>
  <c r="Q31" i="2" s="1"/>
  <c r="P41" i="2"/>
  <c r="P43" i="2" s="1"/>
  <c r="P46" i="2" s="1"/>
  <c r="P33" i="2"/>
  <c r="P35" i="2"/>
  <c r="S35" i="1" l="1"/>
  <c r="T35" i="1" s="1"/>
  <c r="S46" i="1"/>
  <c r="T46" i="1" s="1"/>
  <c r="AL14" i="2"/>
  <c r="AL15" i="2" s="1"/>
  <c r="AL16" i="2" s="1"/>
  <c r="S31" i="2" s="1"/>
  <c r="AK15" i="2"/>
  <c r="AK16" i="2" s="1"/>
  <c r="R31" i="2" s="1"/>
  <c r="Q41" i="2"/>
  <c r="Q43" i="2" s="1"/>
  <c r="Q46" i="2" s="1"/>
  <c r="Q33" i="2"/>
  <c r="Q35" i="2" s="1"/>
  <c r="R41" i="2" l="1"/>
  <c r="R43" i="2" s="1"/>
  <c r="R46" i="2" s="1"/>
  <c r="S46" i="2" s="1"/>
  <c r="T46" i="2" s="1"/>
  <c r="R33" i="2"/>
  <c r="R35" i="2" s="1"/>
  <c r="S35" i="2" s="1"/>
  <c r="T35" i="2" s="1"/>
  <c r="S41" i="2"/>
  <c r="S43" i="2" s="1"/>
  <c r="S33" i="2"/>
</calcChain>
</file>

<file path=xl/sharedStrings.xml><?xml version="1.0" encoding="utf-8"?>
<sst xmlns="http://schemas.openxmlformats.org/spreadsheetml/2006/main" count="90" uniqueCount="39">
  <si>
    <t>Skogsinvestering</t>
  </si>
  <si>
    <t>Ränta</t>
  </si>
  <si>
    <t>Kalkylränta</t>
  </si>
  <si>
    <t>Kassaflöden +</t>
  </si>
  <si>
    <t>Kassaflöden -</t>
  </si>
  <si>
    <t>Skatt</t>
  </si>
  <si>
    <t>Nuvärde</t>
  </si>
  <si>
    <t>Lån</t>
  </si>
  <si>
    <t>tid</t>
  </si>
  <si>
    <t>Amortering</t>
  </si>
  <si>
    <t>Kvarstående</t>
  </si>
  <si>
    <t>Ränta + amortering</t>
  </si>
  <si>
    <t>O3</t>
  </si>
  <si>
    <t>O2</t>
  </si>
  <si>
    <t>ha</t>
  </si>
  <si>
    <t>Idag</t>
  </si>
  <si>
    <t>O4</t>
  </si>
  <si>
    <t>T2</t>
  </si>
  <si>
    <t>T1</t>
  </si>
  <si>
    <t>NETTOkassaflöden per ha per år</t>
  </si>
  <si>
    <t>År</t>
  </si>
  <si>
    <t>60% av värderat gängsevärde enligt egna säkerheten</t>
  </si>
  <si>
    <t>Värderat gängse värde</t>
  </si>
  <si>
    <t>Diskontering</t>
  </si>
  <si>
    <t>Kassaflödeskalkyl</t>
  </si>
  <si>
    <t xml:space="preserve"> -</t>
  </si>
  <si>
    <t xml:space="preserve"> +</t>
  </si>
  <si>
    <t>Bjudet pris</t>
  </si>
  <si>
    <t>Överl. Skatt</t>
  </si>
  <si>
    <t>Bankkostn.</t>
  </si>
  <si>
    <t>Kassa</t>
  </si>
  <si>
    <t>Privat ins.</t>
  </si>
  <si>
    <t>Om man med virkeslikviden köper Metsäliitto andelar med avkastning på 6 %</t>
  </si>
  <si>
    <t>+</t>
  </si>
  <si>
    <t>resultat</t>
  </si>
  <si>
    <t>kassa</t>
  </si>
  <si>
    <t>Indata</t>
  </si>
  <si>
    <t>Röjni ng 200 - 400 €/ha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</si>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</sst>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0" borderId="1" xfId="0" applyBorder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44" fontId="0" fillId="0" borderId="0" xfId="1" applyFont="1"/>
    <xf numFmtId="44" fontId="0" fillId="0" borderId="0" xfId="1" applyFont="1" applyBorder="1"/>
    <xf numFmtId="44" fontId="0" fillId="0" borderId="1" xfId="1" applyFont="1" applyBorder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C8071-56A0-4411-BB1B-C0E7B3637313}">
  <dimension ref="A1:AM52"/>
  <sheetViews>
    <sheetView tabSelected="1" topLeftCell="A19" zoomScale="130" zoomScaleNormal="130" workbookViewId="0">
      <selection activeCell="J27" sqref="J27"/>
    </sheetView>
  </sheetViews>
  <sheetFormatPr defaultRowHeight="14.5" x14ac:dyDescent="0.35"/>
  <cols>
    <col min="1" max="1" width="13.7265625" customWidth="1"/>
    <col min="4" max="4" width="13.453125" bestFit="1" customWidth="1"/>
    <col min="5" max="5" width="14.54296875" customWidth="1"/>
    <col min="6" max="7" width="12.08984375" bestFit="1" customWidth="1"/>
    <col min="8" max="8" width="14.36328125" customWidth="1"/>
    <col min="9" max="9" width="11.453125" bestFit="1" customWidth="1"/>
    <col min="10" max="10" width="12" bestFit="1" customWidth="1"/>
    <col min="11" max="13" width="12.08984375" bestFit="1" customWidth="1"/>
    <col min="14" max="14" width="12.6328125" bestFit="1" customWidth="1"/>
    <col min="15" max="16" width="12.08984375" bestFit="1" customWidth="1"/>
    <col min="17" max="20" width="11.81640625" bestFit="1" customWidth="1"/>
    <col min="21" max="21" width="8.81640625" bestFit="1" customWidth="1"/>
  </cols>
  <sheetData>
    <row r="1" spans="1:39" x14ac:dyDescent="0.35">
      <c r="A1" s="13" t="s">
        <v>0</v>
      </c>
      <c r="F1" s="4"/>
    </row>
    <row r="2" spans="1:39" x14ac:dyDescent="0.35">
      <c r="A2" s="13"/>
      <c r="F2" s="4"/>
    </row>
    <row r="3" spans="1:39" x14ac:dyDescent="0.35">
      <c r="A3" s="17" t="s">
        <v>36</v>
      </c>
    </row>
    <row r="4" spans="1:39" x14ac:dyDescent="0.35">
      <c r="A4" t="s">
        <v>22</v>
      </c>
      <c r="B4">
        <v>64073</v>
      </c>
      <c r="D4">
        <f>B5/B18</f>
        <v>1785.7142857142853</v>
      </c>
    </row>
    <row r="5" spans="1:39" x14ac:dyDescent="0.35">
      <c r="A5" t="s">
        <v>27</v>
      </c>
      <c r="B5">
        <v>65000</v>
      </c>
    </row>
    <row r="6" spans="1:39" x14ac:dyDescent="0.35">
      <c r="A6" t="s">
        <v>28</v>
      </c>
      <c r="B6">
        <f>B5*0.04</f>
        <v>2600</v>
      </c>
      <c r="C6" s="2">
        <v>0.04</v>
      </c>
      <c r="H6" t="s">
        <v>37</v>
      </c>
    </row>
    <row r="7" spans="1:39" x14ac:dyDescent="0.35">
      <c r="A7" t="s">
        <v>29</v>
      </c>
      <c r="B7">
        <v>1000</v>
      </c>
    </row>
    <row r="8" spans="1:39" x14ac:dyDescent="0.35">
      <c r="A8" t="s">
        <v>7</v>
      </c>
      <c r="B8" s="1">
        <v>38444</v>
      </c>
      <c r="C8" t="s">
        <v>21</v>
      </c>
    </row>
    <row r="9" spans="1:39" x14ac:dyDescent="0.35">
      <c r="A9" t="s">
        <v>8</v>
      </c>
      <c r="B9">
        <v>15</v>
      </c>
    </row>
    <row r="10" spans="1:39" x14ac:dyDescent="0.35">
      <c r="A10" t="s">
        <v>1</v>
      </c>
      <c r="B10" s="2">
        <v>0.03</v>
      </c>
    </row>
    <row r="12" spans="1:39" ht="15" thickBot="1" x14ac:dyDescent="0.4">
      <c r="A12" t="s">
        <v>15</v>
      </c>
      <c r="E12" t="s">
        <v>19</v>
      </c>
      <c r="W12">
        <v>0</v>
      </c>
      <c r="X12">
        <v>1</v>
      </c>
      <c r="Y12">
        <v>2</v>
      </c>
      <c r="Z12">
        <v>3</v>
      </c>
      <c r="AA12">
        <v>4</v>
      </c>
      <c r="AB12">
        <v>5</v>
      </c>
      <c r="AC12">
        <v>6</v>
      </c>
      <c r="AD12">
        <v>7</v>
      </c>
      <c r="AE12">
        <v>8</v>
      </c>
      <c r="AF12">
        <v>9</v>
      </c>
      <c r="AG12">
        <v>10</v>
      </c>
      <c r="AH12">
        <v>11</v>
      </c>
      <c r="AI12">
        <v>12</v>
      </c>
      <c r="AJ12">
        <v>13</v>
      </c>
      <c r="AK12">
        <v>14</v>
      </c>
      <c r="AL12">
        <v>15</v>
      </c>
      <c r="AM12">
        <v>16</v>
      </c>
    </row>
    <row r="13" spans="1:39" x14ac:dyDescent="0.35">
      <c r="A13" t="s">
        <v>16</v>
      </c>
      <c r="B13">
        <v>1.7</v>
      </c>
      <c r="C13" t="s">
        <v>14</v>
      </c>
      <c r="E13" s="5">
        <v>5000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V13" t="s">
        <v>9</v>
      </c>
      <c r="X13">
        <f>B8/B9</f>
        <v>2562.9333333333334</v>
      </c>
      <c r="Y13">
        <f>X13</f>
        <v>2562.9333333333334</v>
      </c>
      <c r="Z13">
        <f t="shared" ref="Z13:AM13" si="0">Y13</f>
        <v>2562.9333333333334</v>
      </c>
      <c r="AA13">
        <f t="shared" si="0"/>
        <v>2562.9333333333334</v>
      </c>
      <c r="AB13">
        <f t="shared" si="0"/>
        <v>2562.9333333333334</v>
      </c>
      <c r="AC13">
        <f t="shared" si="0"/>
        <v>2562.9333333333334</v>
      </c>
      <c r="AD13">
        <f t="shared" si="0"/>
        <v>2562.9333333333334</v>
      </c>
      <c r="AE13">
        <f t="shared" si="0"/>
        <v>2562.9333333333334</v>
      </c>
      <c r="AF13">
        <f t="shared" si="0"/>
        <v>2562.9333333333334</v>
      </c>
      <c r="AG13">
        <f t="shared" si="0"/>
        <v>2562.9333333333334</v>
      </c>
      <c r="AH13">
        <f t="shared" si="0"/>
        <v>2562.9333333333334</v>
      </c>
      <c r="AI13">
        <f t="shared" si="0"/>
        <v>2562.9333333333334</v>
      </c>
      <c r="AJ13">
        <f t="shared" si="0"/>
        <v>2562.9333333333334</v>
      </c>
      <c r="AK13">
        <f t="shared" si="0"/>
        <v>2562.9333333333334</v>
      </c>
      <c r="AL13">
        <f t="shared" si="0"/>
        <v>2562.9333333333334</v>
      </c>
      <c r="AM13">
        <f t="shared" si="0"/>
        <v>2562.9333333333334</v>
      </c>
    </row>
    <row r="14" spans="1:39" x14ac:dyDescent="0.35">
      <c r="A14" t="s">
        <v>12</v>
      </c>
      <c r="B14">
        <v>6.1</v>
      </c>
      <c r="C14" t="s">
        <v>14</v>
      </c>
      <c r="E14" s="8">
        <v>1500</v>
      </c>
      <c r="S14" s="9">
        <v>6000</v>
      </c>
      <c r="V14" t="s">
        <v>10</v>
      </c>
      <c r="X14" s="1">
        <f>B8-X13</f>
        <v>35881.066666666666</v>
      </c>
      <c r="Y14" s="1">
        <f>X14-Y13</f>
        <v>33318.133333333331</v>
      </c>
      <c r="Z14" s="1">
        <f t="shared" ref="Z14:AL14" si="1">Y14-Z13</f>
        <v>30755.199999999997</v>
      </c>
      <c r="AA14" s="1">
        <f t="shared" si="1"/>
        <v>28192.266666666663</v>
      </c>
      <c r="AB14" s="1">
        <f t="shared" si="1"/>
        <v>25629.333333333328</v>
      </c>
      <c r="AC14" s="1">
        <f t="shared" si="1"/>
        <v>23066.399999999994</v>
      </c>
      <c r="AD14" s="1">
        <f t="shared" si="1"/>
        <v>20503.46666666666</v>
      </c>
      <c r="AE14" s="1">
        <f t="shared" si="1"/>
        <v>17940.533333333326</v>
      </c>
      <c r="AF14" s="1">
        <f t="shared" si="1"/>
        <v>15377.599999999991</v>
      </c>
      <c r="AG14" s="1">
        <f t="shared" si="1"/>
        <v>12814.666666666657</v>
      </c>
      <c r="AH14" s="1">
        <f t="shared" si="1"/>
        <v>10251.733333333323</v>
      </c>
      <c r="AI14" s="1">
        <f t="shared" si="1"/>
        <v>7688.7999999999893</v>
      </c>
      <c r="AJ14" s="1">
        <f t="shared" si="1"/>
        <v>5125.8666666666559</v>
      </c>
      <c r="AK14" s="1">
        <f t="shared" si="1"/>
        <v>2562.9333333333225</v>
      </c>
      <c r="AL14" s="1">
        <f t="shared" si="1"/>
        <v>-1.0913936421275139E-11</v>
      </c>
      <c r="AM14" s="1"/>
    </row>
    <row r="15" spans="1:39" x14ac:dyDescent="0.35">
      <c r="A15" t="s">
        <v>13</v>
      </c>
      <c r="B15">
        <v>11</v>
      </c>
      <c r="C15" t="s">
        <v>14</v>
      </c>
      <c r="E15" s="8">
        <v>500</v>
      </c>
      <c r="S15" s="9"/>
      <c r="V15" t="s">
        <v>1</v>
      </c>
      <c r="X15">
        <f>B8*B10</f>
        <v>1153.32</v>
      </c>
      <c r="Y15">
        <f t="shared" ref="Y15:AM15" si="2">Y14*$B$10</f>
        <v>999.54399999999987</v>
      </c>
      <c r="Z15">
        <f t="shared" si="2"/>
        <v>922.65599999999984</v>
      </c>
      <c r="AA15">
        <f t="shared" si="2"/>
        <v>845.7679999999998</v>
      </c>
      <c r="AB15">
        <f t="shared" si="2"/>
        <v>768.87999999999988</v>
      </c>
      <c r="AC15">
        <f t="shared" si="2"/>
        <v>691.99199999999985</v>
      </c>
      <c r="AD15">
        <f t="shared" si="2"/>
        <v>615.10399999999981</v>
      </c>
      <c r="AE15">
        <f t="shared" si="2"/>
        <v>538.21599999999978</v>
      </c>
      <c r="AF15">
        <f t="shared" si="2"/>
        <v>461.32799999999975</v>
      </c>
      <c r="AG15">
        <f t="shared" si="2"/>
        <v>384.43999999999971</v>
      </c>
      <c r="AH15">
        <f t="shared" si="2"/>
        <v>307.55199999999968</v>
      </c>
      <c r="AI15">
        <f t="shared" si="2"/>
        <v>230.66399999999967</v>
      </c>
      <c r="AJ15">
        <f t="shared" si="2"/>
        <v>153.77599999999967</v>
      </c>
      <c r="AK15">
        <f t="shared" si="2"/>
        <v>76.887999999999678</v>
      </c>
      <c r="AL15">
        <f>AL14*$B$10</f>
        <v>-3.2741809263825415E-13</v>
      </c>
      <c r="AM15">
        <f t="shared" si="2"/>
        <v>0</v>
      </c>
    </row>
    <row r="16" spans="1:39" x14ac:dyDescent="0.35">
      <c r="A16" t="s">
        <v>17</v>
      </c>
      <c r="B16">
        <v>10.4</v>
      </c>
      <c r="C16" t="s">
        <v>14</v>
      </c>
      <c r="E16" s="8">
        <v>-300</v>
      </c>
      <c r="N16">
        <v>500</v>
      </c>
      <c r="S16" s="9"/>
      <c r="V16" t="s">
        <v>11</v>
      </c>
      <c r="X16">
        <f>X15+X13</f>
        <v>3716.2533333333331</v>
      </c>
      <c r="Y16">
        <f t="shared" ref="Y16:AM16" si="3">Y15+Y13</f>
        <v>3562.4773333333333</v>
      </c>
      <c r="Z16">
        <f t="shared" si="3"/>
        <v>3485.5893333333333</v>
      </c>
      <c r="AA16">
        <f t="shared" si="3"/>
        <v>3408.7013333333334</v>
      </c>
      <c r="AB16">
        <f t="shared" si="3"/>
        <v>3331.8133333333335</v>
      </c>
      <c r="AC16">
        <f t="shared" si="3"/>
        <v>3254.9253333333331</v>
      </c>
      <c r="AD16">
        <f t="shared" si="3"/>
        <v>3178.0373333333332</v>
      </c>
      <c r="AE16">
        <f t="shared" si="3"/>
        <v>3101.1493333333333</v>
      </c>
      <c r="AF16">
        <f t="shared" si="3"/>
        <v>3024.2613333333329</v>
      </c>
      <c r="AG16">
        <f t="shared" si="3"/>
        <v>2947.373333333333</v>
      </c>
      <c r="AH16">
        <f t="shared" si="3"/>
        <v>2870.4853333333331</v>
      </c>
      <c r="AI16">
        <f t="shared" si="3"/>
        <v>2793.5973333333332</v>
      </c>
      <c r="AJ16">
        <f t="shared" si="3"/>
        <v>2716.7093333333332</v>
      </c>
      <c r="AK16">
        <f t="shared" si="3"/>
        <v>2639.8213333333329</v>
      </c>
      <c r="AL16">
        <f>AL15+AL13</f>
        <v>2562.9333333333329</v>
      </c>
      <c r="AM16">
        <f t="shared" si="3"/>
        <v>2562.9333333333334</v>
      </c>
    </row>
    <row r="17" spans="1:21" ht="15" thickBot="1" x14ac:dyDescent="0.4">
      <c r="A17" t="s">
        <v>18</v>
      </c>
      <c r="B17">
        <v>7.2</v>
      </c>
      <c r="C17" t="s">
        <v>14</v>
      </c>
      <c r="E17" s="10">
        <v>-300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</row>
    <row r="18" spans="1:21" x14ac:dyDescent="0.35">
      <c r="B18">
        <f>SUM(B13:B17)</f>
        <v>36.400000000000006</v>
      </c>
    </row>
    <row r="19" spans="1:21" x14ac:dyDescent="0.35">
      <c r="A19" s="13" t="s">
        <v>23</v>
      </c>
      <c r="D19" t="s">
        <v>20</v>
      </c>
      <c r="E19">
        <v>1</v>
      </c>
      <c r="F19">
        <v>2</v>
      </c>
      <c r="G19">
        <v>3</v>
      </c>
      <c r="H19">
        <v>4</v>
      </c>
      <c r="I19">
        <v>5</v>
      </c>
      <c r="J19">
        <v>6</v>
      </c>
      <c r="K19">
        <v>7</v>
      </c>
      <c r="L19">
        <v>8</v>
      </c>
      <c r="M19">
        <v>9</v>
      </c>
      <c r="N19">
        <v>10</v>
      </c>
      <c r="O19">
        <v>11</v>
      </c>
      <c r="P19">
        <v>12</v>
      </c>
      <c r="Q19">
        <v>13</v>
      </c>
      <c r="R19">
        <v>14</v>
      </c>
      <c r="S19">
        <v>15</v>
      </c>
      <c r="T19">
        <v>16</v>
      </c>
    </row>
    <row r="20" spans="1:21" x14ac:dyDescent="0.35">
      <c r="B20" s="1"/>
      <c r="D20" t="s">
        <v>3</v>
      </c>
      <c r="E20">
        <f>E13*$B$13+E14*$B$14+E15*$B$15+E16*$B$16+E17*$B$17</f>
        <v>17870</v>
      </c>
      <c r="F20">
        <f t="shared" ref="F20:R20" si="4">F13*$B$13+F14*$B$14+F15*$B$15+F16*$B$16+F17*$B$17</f>
        <v>0</v>
      </c>
      <c r="G20">
        <f t="shared" si="4"/>
        <v>0</v>
      </c>
      <c r="H20">
        <f t="shared" si="4"/>
        <v>0</v>
      </c>
      <c r="I20">
        <f t="shared" si="4"/>
        <v>0</v>
      </c>
      <c r="J20">
        <f t="shared" si="4"/>
        <v>0</v>
      </c>
      <c r="K20">
        <f t="shared" si="4"/>
        <v>0</v>
      </c>
      <c r="L20">
        <f t="shared" si="4"/>
        <v>0</v>
      </c>
      <c r="M20">
        <f t="shared" si="4"/>
        <v>0</v>
      </c>
      <c r="N20">
        <f t="shared" si="4"/>
        <v>5200</v>
      </c>
      <c r="O20">
        <f t="shared" si="4"/>
        <v>0</v>
      </c>
      <c r="P20">
        <f t="shared" si="4"/>
        <v>0</v>
      </c>
      <c r="Q20">
        <f t="shared" si="4"/>
        <v>0</v>
      </c>
      <c r="R20">
        <f t="shared" si="4"/>
        <v>0</v>
      </c>
      <c r="S20">
        <f>S13*$B$13+S14*$B$14+S15*$B$15+S16*$B$16+S17*$B$17</f>
        <v>36600</v>
      </c>
      <c r="T20" s="1">
        <v>80000</v>
      </c>
    </row>
    <row r="21" spans="1:21" x14ac:dyDescent="0.35">
      <c r="D21" t="s">
        <v>4</v>
      </c>
    </row>
    <row r="22" spans="1:21" x14ac:dyDescent="0.35">
      <c r="A22" t="s">
        <v>2</v>
      </c>
      <c r="B22" s="2">
        <v>0.03</v>
      </c>
      <c r="D22" s="3" t="s"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21" x14ac:dyDescent="0.35">
      <c r="E23" s="1">
        <f>E20+E21+E22</f>
        <v>17870</v>
      </c>
      <c r="F23" s="1">
        <f t="shared" ref="F23:T23" si="5">F20+F21+F22</f>
        <v>0</v>
      </c>
      <c r="G23" s="1">
        <f t="shared" si="5"/>
        <v>0</v>
      </c>
      <c r="H23" s="1">
        <f t="shared" si="5"/>
        <v>0</v>
      </c>
      <c r="I23" s="1"/>
      <c r="J23" s="1">
        <f t="shared" si="5"/>
        <v>0</v>
      </c>
      <c r="K23" s="1">
        <f t="shared" si="5"/>
        <v>0</v>
      </c>
      <c r="L23" s="1">
        <f t="shared" si="5"/>
        <v>0</v>
      </c>
      <c r="M23" s="1">
        <f t="shared" si="5"/>
        <v>0</v>
      </c>
      <c r="N23" s="1">
        <f t="shared" si="5"/>
        <v>5200</v>
      </c>
      <c r="O23" s="1">
        <f t="shared" si="5"/>
        <v>0</v>
      </c>
      <c r="P23" s="1">
        <f t="shared" si="5"/>
        <v>0</v>
      </c>
      <c r="Q23" s="1">
        <f t="shared" si="5"/>
        <v>0</v>
      </c>
      <c r="R23" s="1">
        <f t="shared" si="5"/>
        <v>0</v>
      </c>
      <c r="S23" s="1">
        <f t="shared" si="5"/>
        <v>36600</v>
      </c>
      <c r="T23" s="1">
        <f t="shared" si="5"/>
        <v>80000</v>
      </c>
    </row>
    <row r="25" spans="1:21" x14ac:dyDescent="0.35">
      <c r="D25" t="s">
        <v>6</v>
      </c>
    </row>
    <row r="26" spans="1:21" x14ac:dyDescent="0.35">
      <c r="D26">
        <f>SUM(E26:T26)</f>
        <v>93485.791259274949</v>
      </c>
      <c r="E26">
        <f>E23*(1-$B$22)^E19</f>
        <v>17333.899999999998</v>
      </c>
      <c r="F26">
        <f t="shared" ref="F26:T26" si="6">F23*(1-$B$22)^F19</f>
        <v>0</v>
      </c>
      <c r="G26">
        <f t="shared" si="6"/>
        <v>0</v>
      </c>
      <c r="H26">
        <f t="shared" si="6"/>
        <v>0</v>
      </c>
      <c r="I26">
        <f t="shared" si="6"/>
        <v>0</v>
      </c>
      <c r="J26">
        <f>J23*(1-$B$22)^J19</f>
        <v>0</v>
      </c>
      <c r="K26">
        <f>K23*(1-$B$22)^K19</f>
        <v>0</v>
      </c>
      <c r="L26">
        <f t="shared" si="6"/>
        <v>0</v>
      </c>
      <c r="M26">
        <f t="shared" si="6"/>
        <v>0</v>
      </c>
      <c r="N26">
        <f t="shared" si="6"/>
        <v>3834.6054598536266</v>
      </c>
      <c r="O26">
        <f t="shared" si="6"/>
        <v>0</v>
      </c>
      <c r="P26">
        <f t="shared" si="6"/>
        <v>0</v>
      </c>
      <c r="Q26">
        <f t="shared" si="6"/>
        <v>0</v>
      </c>
      <c r="R26">
        <f t="shared" si="6"/>
        <v>0</v>
      </c>
      <c r="S26">
        <f t="shared" si="6"/>
        <v>23176.993522406487</v>
      </c>
      <c r="T26">
        <f t="shared" si="6"/>
        <v>49140.292277014843</v>
      </c>
    </row>
    <row r="29" spans="1:21" x14ac:dyDescent="0.35">
      <c r="A29" s="13" t="s">
        <v>24</v>
      </c>
    </row>
    <row r="30" spans="1:21" x14ac:dyDescent="0.35">
      <c r="C30" t="s">
        <v>26</v>
      </c>
      <c r="D30" s="14">
        <f>B8</f>
        <v>38444</v>
      </c>
      <c r="E30" s="14">
        <f>E20</f>
        <v>17870</v>
      </c>
      <c r="F30" s="14">
        <f t="shared" ref="F30:T30" si="7">F20</f>
        <v>0</v>
      </c>
      <c r="G30" s="14">
        <f t="shared" si="7"/>
        <v>0</v>
      </c>
      <c r="H30" s="14">
        <f t="shared" si="7"/>
        <v>0</v>
      </c>
      <c r="I30" s="14">
        <f t="shared" si="7"/>
        <v>0</v>
      </c>
      <c r="J30" s="14">
        <f t="shared" si="7"/>
        <v>0</v>
      </c>
      <c r="K30" s="14">
        <f t="shared" si="7"/>
        <v>0</v>
      </c>
      <c r="L30" s="14">
        <f t="shared" si="7"/>
        <v>0</v>
      </c>
      <c r="M30" s="14">
        <f t="shared" si="7"/>
        <v>0</v>
      </c>
      <c r="N30" s="14">
        <f t="shared" si="7"/>
        <v>5200</v>
      </c>
      <c r="O30" s="14">
        <f t="shared" si="7"/>
        <v>0</v>
      </c>
      <c r="P30" s="14">
        <f t="shared" si="7"/>
        <v>0</v>
      </c>
      <c r="Q30" s="14">
        <f t="shared" si="7"/>
        <v>0</v>
      </c>
      <c r="R30" s="14">
        <f t="shared" si="7"/>
        <v>0</v>
      </c>
      <c r="S30" s="14">
        <f t="shared" si="7"/>
        <v>36600</v>
      </c>
      <c r="T30" s="14">
        <f t="shared" si="7"/>
        <v>80000</v>
      </c>
      <c r="U30" s="14"/>
    </row>
    <row r="31" spans="1:21" x14ac:dyDescent="0.35">
      <c r="C31" t="s">
        <v>25</v>
      </c>
      <c r="D31" s="15">
        <f>B5+B6+B7</f>
        <v>68600</v>
      </c>
      <c r="E31" s="15">
        <f>X16</f>
        <v>3716.2533333333331</v>
      </c>
      <c r="F31" s="15">
        <f t="shared" ref="F31:T31" si="8">Y16</f>
        <v>3562.4773333333333</v>
      </c>
      <c r="G31" s="15">
        <f t="shared" si="8"/>
        <v>3485.5893333333333</v>
      </c>
      <c r="H31" s="15">
        <f t="shared" si="8"/>
        <v>3408.7013333333334</v>
      </c>
      <c r="I31" s="15">
        <f t="shared" si="8"/>
        <v>3331.8133333333335</v>
      </c>
      <c r="J31" s="15">
        <f t="shared" si="8"/>
        <v>3254.9253333333331</v>
      </c>
      <c r="K31" s="15">
        <f t="shared" si="8"/>
        <v>3178.0373333333332</v>
      </c>
      <c r="L31" s="15">
        <f t="shared" si="8"/>
        <v>3101.1493333333333</v>
      </c>
      <c r="M31" s="15">
        <f t="shared" si="8"/>
        <v>3024.2613333333329</v>
      </c>
      <c r="N31" s="15">
        <f t="shared" si="8"/>
        <v>2947.373333333333</v>
      </c>
      <c r="O31" s="15">
        <f t="shared" si="8"/>
        <v>2870.4853333333331</v>
      </c>
      <c r="P31" s="15">
        <f t="shared" si="8"/>
        <v>2793.5973333333332</v>
      </c>
      <c r="Q31" s="15">
        <f t="shared" si="8"/>
        <v>2716.7093333333332</v>
      </c>
      <c r="R31" s="15">
        <f t="shared" si="8"/>
        <v>2639.8213333333329</v>
      </c>
      <c r="S31" s="15">
        <f t="shared" si="8"/>
        <v>2562.9333333333329</v>
      </c>
      <c r="T31" s="15">
        <f t="shared" si="8"/>
        <v>2562.9333333333334</v>
      </c>
      <c r="U31" s="15">
        <f>AN16</f>
        <v>0</v>
      </c>
    </row>
    <row r="32" spans="1:21" x14ac:dyDescent="0.35">
      <c r="C32" s="3" t="s">
        <v>31</v>
      </c>
      <c r="D32" s="16">
        <v>30156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4"/>
    </row>
    <row r="33" spans="3:21" x14ac:dyDescent="0.35">
      <c r="D33" s="14">
        <f>D30-D31+D32</f>
        <v>0</v>
      </c>
      <c r="E33" s="14">
        <f t="shared" ref="E33:T33" si="9">E30-E31</f>
        <v>14153.746666666666</v>
      </c>
      <c r="F33" s="14">
        <f t="shared" si="9"/>
        <v>-3562.4773333333333</v>
      </c>
      <c r="G33" s="14">
        <f t="shared" si="9"/>
        <v>-3485.5893333333333</v>
      </c>
      <c r="H33" s="14">
        <f t="shared" si="9"/>
        <v>-3408.7013333333334</v>
      </c>
      <c r="I33" s="14">
        <f t="shared" si="9"/>
        <v>-3331.8133333333335</v>
      </c>
      <c r="J33" s="14">
        <f t="shared" si="9"/>
        <v>-3254.9253333333331</v>
      </c>
      <c r="K33" s="14">
        <f t="shared" si="9"/>
        <v>-3178.0373333333332</v>
      </c>
      <c r="L33" s="14">
        <f t="shared" si="9"/>
        <v>-3101.1493333333333</v>
      </c>
      <c r="M33" s="14">
        <f t="shared" si="9"/>
        <v>-3024.2613333333329</v>
      </c>
      <c r="N33" s="14">
        <f t="shared" si="9"/>
        <v>2252.626666666667</v>
      </c>
      <c r="O33" s="14">
        <f t="shared" si="9"/>
        <v>-2870.4853333333331</v>
      </c>
      <c r="P33" s="14">
        <f t="shared" si="9"/>
        <v>-2793.5973333333332</v>
      </c>
      <c r="Q33" s="14">
        <f t="shared" si="9"/>
        <v>-2716.7093333333332</v>
      </c>
      <c r="R33" s="14">
        <f t="shared" si="9"/>
        <v>-2639.8213333333329</v>
      </c>
      <c r="S33" s="14">
        <f t="shared" si="9"/>
        <v>34037.066666666666</v>
      </c>
      <c r="T33" s="14">
        <f t="shared" si="9"/>
        <v>77437.066666666666</v>
      </c>
      <c r="U33" s="14"/>
    </row>
    <row r="34" spans="3:21" x14ac:dyDescent="0.3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3:21" x14ac:dyDescent="0.35">
      <c r="C35" t="s">
        <v>30</v>
      </c>
      <c r="D35" s="14">
        <f>D33</f>
        <v>0</v>
      </c>
      <c r="E35" s="14">
        <f>D35+E33</f>
        <v>14153.746666666666</v>
      </c>
      <c r="F35" s="14">
        <f t="shared" ref="F35:P35" si="10">E35+F33</f>
        <v>10591.269333333334</v>
      </c>
      <c r="G35" s="14">
        <f t="shared" si="10"/>
        <v>7105.68</v>
      </c>
      <c r="H35" s="14">
        <f t="shared" si="10"/>
        <v>3696.9786666666669</v>
      </c>
      <c r="I35" s="14">
        <f>H35+I33</f>
        <v>365.16533333333336</v>
      </c>
      <c r="J35" s="14">
        <f>I35+J33</f>
        <v>-2889.7599999999998</v>
      </c>
      <c r="K35" s="14">
        <f t="shared" si="10"/>
        <v>-6067.797333333333</v>
      </c>
      <c r="L35" s="14">
        <f t="shared" si="10"/>
        <v>-9168.9466666666667</v>
      </c>
      <c r="M35" s="14">
        <f t="shared" si="10"/>
        <v>-12193.207999999999</v>
      </c>
      <c r="N35" s="14">
        <f t="shared" si="10"/>
        <v>-9940.5813333333317</v>
      </c>
      <c r="O35" s="14">
        <f t="shared" si="10"/>
        <v>-12811.066666666666</v>
      </c>
      <c r="P35" s="14">
        <f t="shared" si="10"/>
        <v>-15604.663999999999</v>
      </c>
      <c r="Q35" s="14">
        <f>P35+Q33</f>
        <v>-18321.373333333333</v>
      </c>
      <c r="R35" s="14">
        <f>Q35+R33</f>
        <v>-20961.194666666666</v>
      </c>
      <c r="S35" s="14">
        <f>R35+S33</f>
        <v>13075.871999999999</v>
      </c>
      <c r="T35" s="14">
        <f>S35+T33</f>
        <v>90512.938666666669</v>
      </c>
      <c r="U35" s="14"/>
    </row>
    <row r="36" spans="3:21" x14ac:dyDescent="0.3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3:21" x14ac:dyDescent="0.35">
      <c r="C37" t="s">
        <v>32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3:21" x14ac:dyDescent="0.35">
      <c r="D38" s="14"/>
      <c r="E38" s="14"/>
      <c r="F38" s="14">
        <f>$E$30*0.06</f>
        <v>1072.2</v>
      </c>
      <c r="G38" s="14">
        <f t="shared" ref="G38:T38" si="11">$E$30*0.06</f>
        <v>1072.2</v>
      </c>
      <c r="H38" s="14">
        <f t="shared" si="11"/>
        <v>1072.2</v>
      </c>
      <c r="I38" s="14">
        <f t="shared" si="11"/>
        <v>1072.2</v>
      </c>
      <c r="J38" s="14">
        <f t="shared" si="11"/>
        <v>1072.2</v>
      </c>
      <c r="K38" s="14">
        <f t="shared" si="11"/>
        <v>1072.2</v>
      </c>
      <c r="L38" s="14">
        <f t="shared" si="11"/>
        <v>1072.2</v>
      </c>
      <c r="M38" s="14">
        <f t="shared" si="11"/>
        <v>1072.2</v>
      </c>
      <c r="N38" s="14">
        <f t="shared" si="11"/>
        <v>1072.2</v>
      </c>
      <c r="O38" s="14">
        <f t="shared" si="11"/>
        <v>1072.2</v>
      </c>
      <c r="P38" s="14">
        <f t="shared" si="11"/>
        <v>1072.2</v>
      </c>
      <c r="Q38" s="14">
        <f t="shared" si="11"/>
        <v>1072.2</v>
      </c>
      <c r="R38" s="14">
        <f t="shared" si="11"/>
        <v>1072.2</v>
      </c>
      <c r="S38" s="14">
        <f t="shared" si="11"/>
        <v>1072.2</v>
      </c>
      <c r="T38" s="14">
        <f t="shared" si="11"/>
        <v>1072.2</v>
      </c>
      <c r="U38" s="14"/>
    </row>
    <row r="39" spans="3:21" x14ac:dyDescent="0.35">
      <c r="D39" s="14"/>
      <c r="E39" s="14"/>
      <c r="U39" s="14"/>
    </row>
    <row r="40" spans="3:21" x14ac:dyDescent="0.35">
      <c r="C40" t="s">
        <v>33</v>
      </c>
      <c r="D40" s="14">
        <f>D30+D39</f>
        <v>38444</v>
      </c>
      <c r="E40" s="14">
        <f t="shared" ref="E40" si="12">E30+E39</f>
        <v>17870</v>
      </c>
      <c r="F40" s="14">
        <f>F30+F38</f>
        <v>1072.2</v>
      </c>
      <c r="G40" s="14">
        <f t="shared" ref="F40:T40" si="13">G30+G38</f>
        <v>1072.2</v>
      </c>
      <c r="H40" s="14">
        <f t="shared" si="13"/>
        <v>1072.2</v>
      </c>
      <c r="I40" s="14">
        <f t="shared" si="13"/>
        <v>1072.2</v>
      </c>
      <c r="J40" s="14">
        <f t="shared" si="13"/>
        <v>1072.2</v>
      </c>
      <c r="K40" s="14">
        <f t="shared" si="13"/>
        <v>1072.2</v>
      </c>
      <c r="L40" s="14">
        <f t="shared" si="13"/>
        <v>1072.2</v>
      </c>
      <c r="M40" s="14">
        <f t="shared" si="13"/>
        <v>1072.2</v>
      </c>
      <c r="N40" s="14">
        <f t="shared" si="13"/>
        <v>6272.2</v>
      </c>
      <c r="O40" s="14">
        <f t="shared" si="13"/>
        <v>1072.2</v>
      </c>
      <c r="P40" s="14">
        <f t="shared" si="13"/>
        <v>1072.2</v>
      </c>
      <c r="Q40" s="14">
        <f t="shared" si="13"/>
        <v>1072.2</v>
      </c>
      <c r="R40" s="14">
        <f t="shared" si="13"/>
        <v>1072.2</v>
      </c>
      <c r="S40" s="14">
        <f t="shared" si="13"/>
        <v>37672.199999999997</v>
      </c>
      <c r="T40" s="14">
        <f t="shared" si="13"/>
        <v>81072.2</v>
      </c>
      <c r="U40" s="14"/>
    </row>
    <row r="41" spans="3:21" x14ac:dyDescent="0.35">
      <c r="C41" t="s">
        <v>25</v>
      </c>
      <c r="D41" s="14">
        <f>D31</f>
        <v>68600</v>
      </c>
      <c r="E41" s="14">
        <f t="shared" ref="E41:T41" si="14">E31</f>
        <v>3716.2533333333331</v>
      </c>
      <c r="F41" s="14">
        <f t="shared" si="14"/>
        <v>3562.4773333333333</v>
      </c>
      <c r="G41" s="14">
        <f t="shared" si="14"/>
        <v>3485.5893333333333</v>
      </c>
      <c r="H41" s="14">
        <f t="shared" si="14"/>
        <v>3408.7013333333334</v>
      </c>
      <c r="I41" s="14">
        <f t="shared" si="14"/>
        <v>3331.8133333333335</v>
      </c>
      <c r="J41" s="14">
        <f t="shared" si="14"/>
        <v>3254.9253333333331</v>
      </c>
      <c r="K41" s="14">
        <f t="shared" si="14"/>
        <v>3178.0373333333332</v>
      </c>
      <c r="L41" s="14">
        <f t="shared" si="14"/>
        <v>3101.1493333333333</v>
      </c>
      <c r="M41" s="14">
        <f t="shared" si="14"/>
        <v>3024.2613333333329</v>
      </c>
      <c r="N41" s="14">
        <f t="shared" si="14"/>
        <v>2947.373333333333</v>
      </c>
      <c r="O41" s="14">
        <f t="shared" si="14"/>
        <v>2870.4853333333331</v>
      </c>
      <c r="P41" s="14">
        <f t="shared" si="14"/>
        <v>2793.5973333333332</v>
      </c>
      <c r="Q41" s="14">
        <f t="shared" si="14"/>
        <v>2716.7093333333332</v>
      </c>
      <c r="R41" s="14">
        <f t="shared" si="14"/>
        <v>2639.8213333333329</v>
      </c>
      <c r="S41" s="14">
        <f t="shared" si="14"/>
        <v>2562.9333333333329</v>
      </c>
      <c r="T41" s="14">
        <f t="shared" si="14"/>
        <v>2562.9333333333334</v>
      </c>
      <c r="U41" s="14"/>
    </row>
    <row r="42" spans="3:21" x14ac:dyDescent="0.35">
      <c r="C42" s="3" t="s">
        <v>31</v>
      </c>
      <c r="D42" s="16">
        <v>30156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4"/>
    </row>
    <row r="43" spans="3:21" x14ac:dyDescent="0.35">
      <c r="C43" t="s">
        <v>34</v>
      </c>
      <c r="D43" s="14">
        <f>D40-D41+D42</f>
        <v>0</v>
      </c>
      <c r="E43" s="14">
        <v>0</v>
      </c>
      <c r="F43" s="14">
        <f>F40-F41</f>
        <v>-2490.2773333333334</v>
      </c>
      <c r="G43" s="14">
        <f t="shared" ref="G43:T43" si="15">G40-G41</f>
        <v>-2413.3893333333335</v>
      </c>
      <c r="H43" s="14">
        <f t="shared" si="15"/>
        <v>-2336.5013333333336</v>
      </c>
      <c r="I43" s="14">
        <f t="shared" si="15"/>
        <v>-2259.6133333333337</v>
      </c>
      <c r="J43" s="14">
        <f t="shared" si="15"/>
        <v>-2182.7253333333329</v>
      </c>
      <c r="K43" s="14">
        <f t="shared" si="15"/>
        <v>-2105.8373333333329</v>
      </c>
      <c r="L43" s="14">
        <f t="shared" si="15"/>
        <v>-2028.9493333333332</v>
      </c>
      <c r="M43" s="14">
        <f t="shared" si="15"/>
        <v>-1952.0613333333329</v>
      </c>
      <c r="N43" s="14">
        <f t="shared" si="15"/>
        <v>3324.8266666666668</v>
      </c>
      <c r="O43" s="14">
        <f t="shared" si="15"/>
        <v>-1798.285333333333</v>
      </c>
      <c r="P43" s="14">
        <f t="shared" si="15"/>
        <v>-1721.3973333333331</v>
      </c>
      <c r="Q43" s="14">
        <f t="shared" si="15"/>
        <v>-1644.5093333333332</v>
      </c>
      <c r="R43" s="14">
        <f t="shared" si="15"/>
        <v>-1567.6213333333328</v>
      </c>
      <c r="S43" s="14">
        <f t="shared" si="15"/>
        <v>35109.266666666663</v>
      </c>
      <c r="T43" s="14">
        <f t="shared" si="15"/>
        <v>78509.266666666663</v>
      </c>
      <c r="U43" s="14"/>
    </row>
    <row r="44" spans="3:21" x14ac:dyDescent="0.35"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3:21" x14ac:dyDescent="0.3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3:21" x14ac:dyDescent="0.35">
      <c r="C46" t="s">
        <v>30</v>
      </c>
      <c r="D46" s="14">
        <f>D43</f>
        <v>0</v>
      </c>
      <c r="E46" s="14">
        <f>D46+E43</f>
        <v>0</v>
      </c>
      <c r="F46" s="14">
        <f>E46+F43</f>
        <v>-2490.2773333333334</v>
      </c>
      <c r="G46" s="14">
        <f t="shared" ref="G46:T46" si="16">F46+G43</f>
        <v>-4903.666666666667</v>
      </c>
      <c r="H46" s="14">
        <f t="shared" si="16"/>
        <v>-7240.1680000000006</v>
      </c>
      <c r="I46" s="14">
        <f t="shared" si="16"/>
        <v>-9499.7813333333343</v>
      </c>
      <c r="J46" s="14">
        <f t="shared" si="16"/>
        <v>-11682.506666666668</v>
      </c>
      <c r="K46" s="14">
        <f t="shared" si="16"/>
        <v>-13788.344000000001</v>
      </c>
      <c r="L46" s="14">
        <f t="shared" si="16"/>
        <v>-15817.293333333335</v>
      </c>
      <c r="M46" s="14">
        <f t="shared" si="16"/>
        <v>-17769.354666666666</v>
      </c>
      <c r="N46" s="14">
        <f t="shared" si="16"/>
        <v>-14444.527999999998</v>
      </c>
      <c r="O46" s="14">
        <f t="shared" si="16"/>
        <v>-16242.813333333332</v>
      </c>
      <c r="P46" s="14">
        <f t="shared" si="16"/>
        <v>-17964.210666666666</v>
      </c>
      <c r="Q46" s="14">
        <f t="shared" si="16"/>
        <v>-19608.719999999998</v>
      </c>
      <c r="R46" s="14">
        <f t="shared" si="16"/>
        <v>-21176.34133333333</v>
      </c>
      <c r="S46" s="14">
        <f t="shared" si="16"/>
        <v>13932.925333333333</v>
      </c>
      <c r="T46" s="14">
        <f t="shared" si="16"/>
        <v>92442.191999999995</v>
      </c>
    </row>
    <row r="50" spans="3:14" x14ac:dyDescent="0.35">
      <c r="N50">
        <f>5200*0.06</f>
        <v>312</v>
      </c>
    </row>
    <row r="52" spans="3:14" x14ac:dyDescent="0.35">
      <c r="C52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1EE6-AFC2-4F51-B895-D744607E6858}">
  <dimension ref="A1:AL46"/>
  <sheetViews>
    <sheetView topLeftCell="A16" workbookViewId="0">
      <selection activeCell="F43" sqref="F43"/>
    </sheetView>
  </sheetViews>
  <sheetFormatPr defaultRowHeight="14.5" x14ac:dyDescent="0.35"/>
  <cols>
    <col min="1" max="1" width="19.54296875" bestFit="1" customWidth="1"/>
    <col min="3" max="3" width="14.7265625" customWidth="1"/>
    <col min="4" max="4" width="12.26953125" bestFit="1" customWidth="1"/>
    <col min="5" max="5" width="13.1796875" customWidth="1"/>
    <col min="6" max="9" width="11.453125" bestFit="1" customWidth="1"/>
    <col min="10" max="10" width="10.453125" bestFit="1" customWidth="1"/>
    <col min="11" max="13" width="11.453125" bestFit="1" customWidth="1"/>
    <col min="14" max="14" width="11.81640625" bestFit="1" customWidth="1"/>
    <col min="15" max="19" width="11.453125" bestFit="1" customWidth="1"/>
    <col min="20" max="20" width="11.81640625" bestFit="1" customWidth="1"/>
  </cols>
  <sheetData>
    <row r="1" spans="1:38" x14ac:dyDescent="0.35">
      <c r="A1" s="13" t="s">
        <v>0</v>
      </c>
      <c r="F1" s="4">
        <f>10000/B13</f>
        <v>5882.3529411764712</v>
      </c>
    </row>
    <row r="2" spans="1:38" x14ac:dyDescent="0.35">
      <c r="A2" s="13"/>
      <c r="F2" s="4"/>
    </row>
    <row r="3" spans="1:38" x14ac:dyDescent="0.35">
      <c r="A3" s="17" t="s">
        <v>36</v>
      </c>
    </row>
    <row r="4" spans="1:38" x14ac:dyDescent="0.35">
      <c r="A4" t="s">
        <v>22</v>
      </c>
      <c r="B4">
        <v>64073</v>
      </c>
    </row>
    <row r="5" spans="1:38" x14ac:dyDescent="0.35">
      <c r="A5" t="s">
        <v>27</v>
      </c>
      <c r="B5">
        <v>65000</v>
      </c>
    </row>
    <row r="6" spans="1:38" x14ac:dyDescent="0.35">
      <c r="A6" t="s">
        <v>28</v>
      </c>
      <c r="B6">
        <f>B5*0.04</f>
        <v>2600</v>
      </c>
      <c r="C6" s="2">
        <v>0.04</v>
      </c>
    </row>
    <row r="7" spans="1:38" x14ac:dyDescent="0.35">
      <c r="A7" t="s">
        <v>29</v>
      </c>
      <c r="B7">
        <v>1000</v>
      </c>
    </row>
    <row r="8" spans="1:38" x14ac:dyDescent="0.35">
      <c r="A8" t="s">
        <v>7</v>
      </c>
      <c r="B8" s="1">
        <f>B4*0.6</f>
        <v>38443.799999999996</v>
      </c>
      <c r="C8" t="s">
        <v>21</v>
      </c>
    </row>
    <row r="9" spans="1:38" x14ac:dyDescent="0.35">
      <c r="A9" t="s">
        <v>8</v>
      </c>
      <c r="B9">
        <v>20</v>
      </c>
    </row>
    <row r="10" spans="1:38" x14ac:dyDescent="0.35">
      <c r="A10" t="s">
        <v>1</v>
      </c>
      <c r="B10" s="2">
        <v>0.02</v>
      </c>
    </row>
    <row r="12" spans="1:38" ht="15" thickBot="1" x14ac:dyDescent="0.4">
      <c r="A12" t="s">
        <v>15</v>
      </c>
      <c r="E12" t="s">
        <v>19</v>
      </c>
      <c r="W12">
        <v>0</v>
      </c>
      <c r="X12">
        <v>1</v>
      </c>
      <c r="Y12">
        <v>2</v>
      </c>
      <c r="Z12">
        <v>3</v>
      </c>
      <c r="AA12">
        <v>4</v>
      </c>
      <c r="AB12">
        <v>5</v>
      </c>
      <c r="AC12">
        <v>6</v>
      </c>
      <c r="AD12">
        <v>7</v>
      </c>
      <c r="AE12">
        <v>8</v>
      </c>
      <c r="AF12">
        <v>9</v>
      </c>
      <c r="AG12">
        <v>10</v>
      </c>
      <c r="AH12">
        <v>11</v>
      </c>
      <c r="AI12">
        <v>12</v>
      </c>
      <c r="AJ12">
        <v>13</v>
      </c>
      <c r="AK12">
        <v>14</v>
      </c>
      <c r="AL12">
        <v>15</v>
      </c>
    </row>
    <row r="13" spans="1:38" x14ac:dyDescent="0.35">
      <c r="A13" t="s">
        <v>16</v>
      </c>
      <c r="B13">
        <v>1.7</v>
      </c>
      <c r="C13" t="s">
        <v>14</v>
      </c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V13" t="s">
        <v>9</v>
      </c>
      <c r="X13">
        <f>B8/B9</f>
        <v>1922.1899999999998</v>
      </c>
      <c r="Y13">
        <f>X13</f>
        <v>1922.1899999999998</v>
      </c>
      <c r="Z13">
        <f t="shared" ref="Z13:AL13" si="0">Y13</f>
        <v>1922.1899999999998</v>
      </c>
      <c r="AA13">
        <f t="shared" si="0"/>
        <v>1922.1899999999998</v>
      </c>
      <c r="AB13">
        <f t="shared" si="0"/>
        <v>1922.1899999999998</v>
      </c>
      <c r="AC13">
        <f t="shared" si="0"/>
        <v>1922.1899999999998</v>
      </c>
      <c r="AD13">
        <f t="shared" si="0"/>
        <v>1922.1899999999998</v>
      </c>
      <c r="AE13">
        <f t="shared" si="0"/>
        <v>1922.1899999999998</v>
      </c>
      <c r="AF13">
        <f t="shared" si="0"/>
        <v>1922.1899999999998</v>
      </c>
      <c r="AG13">
        <f t="shared" si="0"/>
        <v>1922.1899999999998</v>
      </c>
      <c r="AH13">
        <f t="shared" si="0"/>
        <v>1922.1899999999998</v>
      </c>
      <c r="AI13">
        <f t="shared" si="0"/>
        <v>1922.1899999999998</v>
      </c>
      <c r="AJ13">
        <f t="shared" si="0"/>
        <v>1922.1899999999998</v>
      </c>
      <c r="AK13">
        <f t="shared" si="0"/>
        <v>1922.1899999999998</v>
      </c>
      <c r="AL13">
        <f t="shared" si="0"/>
        <v>1922.1899999999998</v>
      </c>
    </row>
    <row r="14" spans="1:38" x14ac:dyDescent="0.35">
      <c r="A14" t="s">
        <v>12</v>
      </c>
      <c r="B14">
        <v>6.1</v>
      </c>
      <c r="C14" t="s">
        <v>14</v>
      </c>
      <c r="E14" s="8">
        <v>1500</v>
      </c>
      <c r="S14" s="9"/>
      <c r="V14" t="s">
        <v>10</v>
      </c>
      <c r="X14" s="1">
        <f>B8-X13</f>
        <v>36521.609999999993</v>
      </c>
      <c r="Y14" s="1">
        <f>X14-Y13</f>
        <v>34599.419999999991</v>
      </c>
      <c r="Z14" s="1">
        <f t="shared" ref="Z14:AL14" si="1">Y14-Z13</f>
        <v>32677.229999999992</v>
      </c>
      <c r="AA14" s="1">
        <f t="shared" si="1"/>
        <v>30755.039999999994</v>
      </c>
      <c r="AB14" s="1">
        <f t="shared" si="1"/>
        <v>28832.849999999995</v>
      </c>
      <c r="AC14" s="1">
        <f t="shared" si="1"/>
        <v>26910.659999999996</v>
      </c>
      <c r="AD14" s="1">
        <f t="shared" si="1"/>
        <v>24988.469999999998</v>
      </c>
      <c r="AE14" s="1">
        <f t="shared" si="1"/>
        <v>23066.28</v>
      </c>
      <c r="AF14" s="1">
        <f t="shared" si="1"/>
        <v>21144.09</v>
      </c>
      <c r="AG14" s="1">
        <f t="shared" si="1"/>
        <v>19221.900000000001</v>
      </c>
      <c r="AH14" s="1">
        <f t="shared" si="1"/>
        <v>17299.710000000003</v>
      </c>
      <c r="AI14" s="1">
        <f t="shared" si="1"/>
        <v>15377.520000000002</v>
      </c>
      <c r="AJ14" s="1">
        <f t="shared" si="1"/>
        <v>13455.330000000002</v>
      </c>
      <c r="AK14" s="1">
        <f t="shared" si="1"/>
        <v>11533.140000000001</v>
      </c>
      <c r="AL14" s="1">
        <f t="shared" si="1"/>
        <v>9610.9500000000007</v>
      </c>
    </row>
    <row r="15" spans="1:38" x14ac:dyDescent="0.35">
      <c r="A15" t="s">
        <v>13</v>
      </c>
      <c r="B15">
        <v>11</v>
      </c>
      <c r="C15" t="s">
        <v>14</v>
      </c>
      <c r="E15" s="8">
        <v>500</v>
      </c>
      <c r="S15" s="9"/>
      <c r="V15" t="s">
        <v>1</v>
      </c>
      <c r="X15">
        <f>B8*B10</f>
        <v>768.87599999999998</v>
      </c>
      <c r="Y15">
        <f t="shared" ref="Y15:AL15" si="2">Y14*$B$10</f>
        <v>691.98839999999984</v>
      </c>
      <c r="Z15">
        <f t="shared" si="2"/>
        <v>653.54459999999983</v>
      </c>
      <c r="AA15">
        <f t="shared" si="2"/>
        <v>615.10079999999994</v>
      </c>
      <c r="AB15">
        <f t="shared" si="2"/>
        <v>576.65699999999993</v>
      </c>
      <c r="AC15">
        <f t="shared" si="2"/>
        <v>538.21319999999992</v>
      </c>
      <c r="AD15">
        <f t="shared" si="2"/>
        <v>499.76939999999996</v>
      </c>
      <c r="AE15">
        <f t="shared" si="2"/>
        <v>461.32560000000001</v>
      </c>
      <c r="AF15">
        <f t="shared" si="2"/>
        <v>422.8818</v>
      </c>
      <c r="AG15">
        <f t="shared" si="2"/>
        <v>384.43800000000005</v>
      </c>
      <c r="AH15">
        <f t="shared" si="2"/>
        <v>345.99420000000003</v>
      </c>
      <c r="AI15">
        <f t="shared" si="2"/>
        <v>307.55040000000002</v>
      </c>
      <c r="AJ15">
        <f t="shared" si="2"/>
        <v>269.10660000000001</v>
      </c>
      <c r="AK15">
        <f t="shared" si="2"/>
        <v>230.66280000000003</v>
      </c>
      <c r="AL15">
        <f t="shared" si="2"/>
        <v>192.21900000000002</v>
      </c>
    </row>
    <row r="16" spans="1:38" x14ac:dyDescent="0.35">
      <c r="A16" t="s">
        <v>17</v>
      </c>
      <c r="B16">
        <v>10.4</v>
      </c>
      <c r="C16" t="s">
        <v>14</v>
      </c>
      <c r="E16" s="8"/>
      <c r="N16">
        <v>200</v>
      </c>
      <c r="S16" s="9"/>
      <c r="V16" t="s">
        <v>11</v>
      </c>
      <c r="X16">
        <f>X15+X13</f>
        <v>2691.0659999999998</v>
      </c>
      <c r="Y16">
        <f t="shared" ref="Y16:AL16" si="3">Y15+Y13</f>
        <v>2614.1783999999998</v>
      </c>
      <c r="Z16">
        <f t="shared" si="3"/>
        <v>2575.7345999999998</v>
      </c>
      <c r="AA16">
        <f t="shared" si="3"/>
        <v>2537.2907999999998</v>
      </c>
      <c r="AB16">
        <f t="shared" si="3"/>
        <v>2498.8469999999998</v>
      </c>
      <c r="AC16">
        <f t="shared" si="3"/>
        <v>2460.4031999999997</v>
      </c>
      <c r="AD16">
        <f t="shared" si="3"/>
        <v>2421.9593999999997</v>
      </c>
      <c r="AE16">
        <f t="shared" si="3"/>
        <v>2383.5155999999997</v>
      </c>
      <c r="AF16">
        <f t="shared" si="3"/>
        <v>2345.0717999999997</v>
      </c>
      <c r="AG16">
        <f t="shared" si="3"/>
        <v>2306.6279999999997</v>
      </c>
      <c r="AH16">
        <f t="shared" si="3"/>
        <v>2268.1841999999997</v>
      </c>
      <c r="AI16">
        <f t="shared" si="3"/>
        <v>2229.7403999999997</v>
      </c>
      <c r="AJ16">
        <f t="shared" si="3"/>
        <v>2191.2965999999997</v>
      </c>
      <c r="AK16">
        <f t="shared" si="3"/>
        <v>2152.8527999999997</v>
      </c>
      <c r="AL16">
        <f t="shared" si="3"/>
        <v>2114.4089999999997</v>
      </c>
    </row>
    <row r="17" spans="1:21" ht="15" thickBot="1" x14ac:dyDescent="0.4">
      <c r="A17" t="s">
        <v>18</v>
      </c>
      <c r="B17">
        <v>7.2</v>
      </c>
      <c r="C17" t="s">
        <v>14</v>
      </c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</row>
    <row r="19" spans="1:21" x14ac:dyDescent="0.35">
      <c r="A19" s="13" t="s">
        <v>23</v>
      </c>
      <c r="D19" t="s">
        <v>20</v>
      </c>
      <c r="E19">
        <v>1</v>
      </c>
      <c r="F19">
        <v>2</v>
      </c>
      <c r="G19">
        <v>3</v>
      </c>
      <c r="H19">
        <v>4</v>
      </c>
      <c r="I19">
        <v>5</v>
      </c>
      <c r="J19">
        <v>6</v>
      </c>
      <c r="K19">
        <v>7</v>
      </c>
      <c r="L19">
        <v>8</v>
      </c>
      <c r="M19">
        <v>9</v>
      </c>
      <c r="N19">
        <v>10</v>
      </c>
      <c r="O19">
        <v>11</v>
      </c>
      <c r="P19">
        <v>12</v>
      </c>
      <c r="Q19">
        <v>13</v>
      </c>
      <c r="R19">
        <v>14</v>
      </c>
      <c r="S19">
        <v>15</v>
      </c>
      <c r="T19">
        <v>16</v>
      </c>
    </row>
    <row r="20" spans="1:21" x14ac:dyDescent="0.35">
      <c r="B20" s="1"/>
      <c r="D20" t="s">
        <v>3</v>
      </c>
      <c r="E20" s="1">
        <f>10000+B14*E14+B15*E15</f>
        <v>24650</v>
      </c>
      <c r="F20">
        <f t="shared" ref="F20:S20" si="4">F13*$B$13+F14*$B$14+F15*$B$15+F16*$B$16+F17*$B$17</f>
        <v>0</v>
      </c>
      <c r="G20">
        <f t="shared" si="4"/>
        <v>0</v>
      </c>
      <c r="H20">
        <f t="shared" si="4"/>
        <v>0</v>
      </c>
      <c r="I20">
        <f t="shared" si="4"/>
        <v>0</v>
      </c>
      <c r="J20">
        <f t="shared" si="4"/>
        <v>0</v>
      </c>
      <c r="K20">
        <f t="shared" si="4"/>
        <v>0</v>
      </c>
      <c r="L20">
        <f t="shared" si="4"/>
        <v>0</v>
      </c>
      <c r="M20">
        <f t="shared" si="4"/>
        <v>0</v>
      </c>
      <c r="N20">
        <f t="shared" si="4"/>
        <v>2080</v>
      </c>
      <c r="O20">
        <f t="shared" si="4"/>
        <v>0</v>
      </c>
      <c r="P20">
        <f t="shared" si="4"/>
        <v>0</v>
      </c>
      <c r="Q20">
        <f t="shared" si="4"/>
        <v>0</v>
      </c>
      <c r="R20">
        <f t="shared" si="4"/>
        <v>0</v>
      </c>
      <c r="S20">
        <f t="shared" si="4"/>
        <v>0</v>
      </c>
      <c r="T20" s="1">
        <v>60000</v>
      </c>
    </row>
    <row r="21" spans="1:21" x14ac:dyDescent="0.35">
      <c r="D21" t="s">
        <v>4</v>
      </c>
    </row>
    <row r="22" spans="1:21" x14ac:dyDescent="0.35">
      <c r="A22" t="s">
        <v>2</v>
      </c>
      <c r="B22" s="2">
        <v>0.03</v>
      </c>
      <c r="D22" s="3" t="s"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21" x14ac:dyDescent="0.35">
      <c r="E23" s="1">
        <f>E20+E21+E22</f>
        <v>24650</v>
      </c>
      <c r="F23" s="1">
        <f t="shared" ref="F23:T23" si="5">F20+F21+F22</f>
        <v>0</v>
      </c>
      <c r="G23" s="1">
        <f t="shared" si="5"/>
        <v>0</v>
      </c>
      <c r="H23" s="1">
        <f t="shared" si="5"/>
        <v>0</v>
      </c>
      <c r="I23" s="1"/>
      <c r="J23" s="1">
        <f t="shared" si="5"/>
        <v>0</v>
      </c>
      <c r="K23" s="1">
        <f t="shared" si="5"/>
        <v>0</v>
      </c>
      <c r="L23" s="1">
        <f t="shared" si="5"/>
        <v>0</v>
      </c>
      <c r="M23" s="1">
        <f t="shared" si="5"/>
        <v>0</v>
      </c>
      <c r="N23" s="1">
        <f t="shared" si="5"/>
        <v>2080</v>
      </c>
      <c r="O23" s="1">
        <f t="shared" si="5"/>
        <v>0</v>
      </c>
      <c r="P23" s="1">
        <f t="shared" si="5"/>
        <v>0</v>
      </c>
      <c r="Q23" s="1">
        <f t="shared" si="5"/>
        <v>0</v>
      </c>
      <c r="R23" s="1">
        <f t="shared" si="5"/>
        <v>0</v>
      </c>
      <c r="S23" s="1">
        <f t="shared" si="5"/>
        <v>0</v>
      </c>
      <c r="T23" s="1">
        <f t="shared" si="5"/>
        <v>60000</v>
      </c>
    </row>
    <row r="25" spans="1:21" x14ac:dyDescent="0.35">
      <c r="D25" t="s">
        <v>6</v>
      </c>
    </row>
    <row r="26" spans="1:21" x14ac:dyDescent="0.35">
      <c r="D26">
        <f>SUM(E26:T26)</f>
        <v>62299.561391702584</v>
      </c>
      <c r="E26">
        <f>E23*(1-$B$22)^E19</f>
        <v>23910.5</v>
      </c>
      <c r="F26">
        <f t="shared" ref="F26:T26" si="6">F23*(1-$B$22)^F19</f>
        <v>0</v>
      </c>
      <c r="G26">
        <f t="shared" si="6"/>
        <v>0</v>
      </c>
      <c r="H26">
        <f t="shared" si="6"/>
        <v>0</v>
      </c>
      <c r="I26">
        <f t="shared" si="6"/>
        <v>0</v>
      </c>
      <c r="J26">
        <f t="shared" si="6"/>
        <v>0</v>
      </c>
      <c r="K26">
        <f t="shared" si="6"/>
        <v>0</v>
      </c>
      <c r="L26">
        <f t="shared" si="6"/>
        <v>0</v>
      </c>
      <c r="M26">
        <f t="shared" si="6"/>
        <v>0</v>
      </c>
      <c r="N26">
        <f t="shared" si="6"/>
        <v>1533.8421839414507</v>
      </c>
      <c r="O26">
        <f t="shared" si="6"/>
        <v>0</v>
      </c>
      <c r="P26">
        <f t="shared" si="6"/>
        <v>0</v>
      </c>
      <c r="Q26">
        <f t="shared" si="6"/>
        <v>0</v>
      </c>
      <c r="R26">
        <f t="shared" si="6"/>
        <v>0</v>
      </c>
      <c r="S26">
        <f t="shared" si="6"/>
        <v>0</v>
      </c>
      <c r="T26">
        <f t="shared" si="6"/>
        <v>36855.219207761133</v>
      </c>
    </row>
    <row r="29" spans="1:21" x14ac:dyDescent="0.35">
      <c r="A29" s="13" t="s">
        <v>24</v>
      </c>
    </row>
    <row r="30" spans="1:21" x14ac:dyDescent="0.35">
      <c r="C30" t="s">
        <v>26</v>
      </c>
      <c r="D30" s="14">
        <f>B8</f>
        <v>38443.799999999996</v>
      </c>
      <c r="E30" s="14">
        <f>E20</f>
        <v>24650</v>
      </c>
      <c r="F30" s="14">
        <f t="shared" ref="F30:T30" si="7">F20</f>
        <v>0</v>
      </c>
      <c r="G30" s="14">
        <f t="shared" si="7"/>
        <v>0</v>
      </c>
      <c r="H30" s="14">
        <f t="shared" si="7"/>
        <v>0</v>
      </c>
      <c r="I30" s="14">
        <f t="shared" si="7"/>
        <v>0</v>
      </c>
      <c r="J30" s="14">
        <f t="shared" si="7"/>
        <v>0</v>
      </c>
      <c r="K30" s="14">
        <f t="shared" si="7"/>
        <v>0</v>
      </c>
      <c r="L30" s="14">
        <f t="shared" si="7"/>
        <v>0</v>
      </c>
      <c r="M30" s="14">
        <f t="shared" si="7"/>
        <v>0</v>
      </c>
      <c r="N30" s="14">
        <f t="shared" si="7"/>
        <v>2080</v>
      </c>
      <c r="O30" s="14">
        <f t="shared" si="7"/>
        <v>0</v>
      </c>
      <c r="P30" s="14">
        <f t="shared" si="7"/>
        <v>0</v>
      </c>
      <c r="Q30" s="14">
        <f t="shared" si="7"/>
        <v>0</v>
      </c>
      <c r="R30" s="14">
        <f t="shared" si="7"/>
        <v>0</v>
      </c>
      <c r="S30" s="14">
        <f t="shared" si="7"/>
        <v>0</v>
      </c>
      <c r="T30" s="14">
        <f t="shared" si="7"/>
        <v>60000</v>
      </c>
      <c r="U30" s="14"/>
    </row>
    <row r="31" spans="1:21" x14ac:dyDescent="0.35">
      <c r="C31" t="s">
        <v>25</v>
      </c>
      <c r="D31" s="15">
        <f>B5+B6+B7</f>
        <v>68600</v>
      </c>
      <c r="E31" s="15">
        <f>X16</f>
        <v>2691.0659999999998</v>
      </c>
      <c r="F31" s="15">
        <f t="shared" ref="F31:T31" si="8">Y16</f>
        <v>2614.1783999999998</v>
      </c>
      <c r="G31" s="15">
        <f t="shared" si="8"/>
        <v>2575.7345999999998</v>
      </c>
      <c r="H31" s="15">
        <f t="shared" si="8"/>
        <v>2537.2907999999998</v>
      </c>
      <c r="I31" s="15">
        <f t="shared" si="8"/>
        <v>2498.8469999999998</v>
      </c>
      <c r="J31" s="15">
        <f t="shared" si="8"/>
        <v>2460.4031999999997</v>
      </c>
      <c r="K31" s="15">
        <f t="shared" si="8"/>
        <v>2421.9593999999997</v>
      </c>
      <c r="L31" s="15">
        <f t="shared" si="8"/>
        <v>2383.5155999999997</v>
      </c>
      <c r="M31" s="15">
        <f t="shared" si="8"/>
        <v>2345.0717999999997</v>
      </c>
      <c r="N31" s="15">
        <f t="shared" si="8"/>
        <v>2306.6279999999997</v>
      </c>
      <c r="O31" s="15">
        <f t="shared" si="8"/>
        <v>2268.1841999999997</v>
      </c>
      <c r="P31" s="15">
        <f t="shared" si="8"/>
        <v>2229.7403999999997</v>
      </c>
      <c r="Q31" s="15">
        <f t="shared" si="8"/>
        <v>2191.2965999999997</v>
      </c>
      <c r="R31" s="15">
        <f t="shared" si="8"/>
        <v>2152.8527999999997</v>
      </c>
      <c r="S31" s="15">
        <f t="shared" si="8"/>
        <v>2114.4089999999997</v>
      </c>
      <c r="T31" s="15">
        <f t="shared" si="8"/>
        <v>0</v>
      </c>
      <c r="U31" s="15">
        <f>AN16</f>
        <v>0</v>
      </c>
    </row>
    <row r="32" spans="1:21" x14ac:dyDescent="0.35">
      <c r="C32" s="3" t="s">
        <v>31</v>
      </c>
      <c r="D32" s="16">
        <v>30156.2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4"/>
    </row>
    <row r="33" spans="3:21" x14ac:dyDescent="0.35">
      <c r="D33" s="14">
        <f>D30-D31+D32</f>
        <v>0</v>
      </c>
      <c r="E33" s="14">
        <f t="shared" ref="E33:T33" si="9">E30-E31</f>
        <v>21958.934000000001</v>
      </c>
      <c r="F33" s="14">
        <f t="shared" si="9"/>
        <v>-2614.1783999999998</v>
      </c>
      <c r="G33" s="14">
        <f t="shared" si="9"/>
        <v>-2575.7345999999998</v>
      </c>
      <c r="H33" s="14">
        <f t="shared" si="9"/>
        <v>-2537.2907999999998</v>
      </c>
      <c r="I33" s="14">
        <f t="shared" si="9"/>
        <v>-2498.8469999999998</v>
      </c>
      <c r="J33" s="14">
        <f t="shared" si="9"/>
        <v>-2460.4031999999997</v>
      </c>
      <c r="K33" s="14">
        <f t="shared" si="9"/>
        <v>-2421.9593999999997</v>
      </c>
      <c r="L33" s="14">
        <f t="shared" si="9"/>
        <v>-2383.5155999999997</v>
      </c>
      <c r="M33" s="14">
        <f t="shared" si="9"/>
        <v>-2345.0717999999997</v>
      </c>
      <c r="N33" s="14">
        <f t="shared" si="9"/>
        <v>-226.6279999999997</v>
      </c>
      <c r="O33" s="14">
        <f t="shared" si="9"/>
        <v>-2268.1841999999997</v>
      </c>
      <c r="P33" s="14">
        <f t="shared" si="9"/>
        <v>-2229.7403999999997</v>
      </c>
      <c r="Q33" s="14">
        <f t="shared" si="9"/>
        <v>-2191.2965999999997</v>
      </c>
      <c r="R33" s="14">
        <f t="shared" si="9"/>
        <v>-2152.8527999999997</v>
      </c>
      <c r="S33" s="14">
        <f t="shared" si="9"/>
        <v>-2114.4089999999997</v>
      </c>
      <c r="T33" s="14">
        <f t="shared" si="9"/>
        <v>60000</v>
      </c>
      <c r="U33" s="14"/>
    </row>
    <row r="34" spans="3:21" x14ac:dyDescent="0.3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3:21" x14ac:dyDescent="0.35">
      <c r="C35" t="s">
        <v>30</v>
      </c>
      <c r="D35" s="14">
        <f>D33</f>
        <v>0</v>
      </c>
      <c r="E35" s="14">
        <f>D35+E33</f>
        <v>21958.934000000001</v>
      </c>
      <c r="F35" s="14">
        <f t="shared" ref="F35:T35" si="10">E35+F33</f>
        <v>19344.7556</v>
      </c>
      <c r="G35" s="14">
        <f t="shared" si="10"/>
        <v>16769.021000000001</v>
      </c>
      <c r="H35" s="14">
        <f t="shared" si="10"/>
        <v>14231.730200000002</v>
      </c>
      <c r="I35" s="14">
        <f t="shared" si="10"/>
        <v>11732.883200000002</v>
      </c>
      <c r="J35" s="14">
        <f t="shared" si="10"/>
        <v>9272.4800000000032</v>
      </c>
      <c r="K35" s="14">
        <f t="shared" si="10"/>
        <v>6850.5206000000035</v>
      </c>
      <c r="L35" s="14">
        <f t="shared" si="10"/>
        <v>4467.0050000000037</v>
      </c>
      <c r="M35" s="14">
        <f t="shared" si="10"/>
        <v>2121.933200000004</v>
      </c>
      <c r="N35" s="14">
        <f t="shared" si="10"/>
        <v>1895.3052000000043</v>
      </c>
      <c r="O35" s="14">
        <f t="shared" si="10"/>
        <v>-372.87899999999536</v>
      </c>
      <c r="P35" s="14">
        <f t="shared" si="10"/>
        <v>-2602.619399999995</v>
      </c>
      <c r="Q35" s="14">
        <f t="shared" si="10"/>
        <v>-4793.9159999999947</v>
      </c>
      <c r="R35" s="14">
        <f t="shared" si="10"/>
        <v>-6946.7687999999944</v>
      </c>
      <c r="S35" s="14">
        <f t="shared" si="10"/>
        <v>-9061.177799999994</v>
      </c>
      <c r="T35" s="14">
        <f t="shared" si="10"/>
        <v>50938.82220000001</v>
      </c>
      <c r="U35" s="14"/>
    </row>
    <row r="36" spans="3:21" x14ac:dyDescent="0.3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3:21" x14ac:dyDescent="0.35">
      <c r="C37" t="s">
        <v>32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3:21" x14ac:dyDescent="0.35">
      <c r="D38" s="14"/>
      <c r="E38" s="14"/>
      <c r="F38" s="14">
        <f>$E$35*0.06</f>
        <v>1317.53604</v>
      </c>
      <c r="G38" s="14">
        <f t="shared" ref="G38:T38" si="11">$E$35*0.06</f>
        <v>1317.53604</v>
      </c>
      <c r="H38" s="14">
        <f t="shared" si="11"/>
        <v>1317.53604</v>
      </c>
      <c r="I38" s="14">
        <f t="shared" si="11"/>
        <v>1317.53604</v>
      </c>
      <c r="J38" s="14">
        <f t="shared" si="11"/>
        <v>1317.53604</v>
      </c>
      <c r="K38" s="14">
        <f t="shared" si="11"/>
        <v>1317.53604</v>
      </c>
      <c r="L38" s="14">
        <f t="shared" si="11"/>
        <v>1317.53604</v>
      </c>
      <c r="M38" s="14">
        <f t="shared" si="11"/>
        <v>1317.53604</v>
      </c>
      <c r="N38" s="14">
        <f t="shared" si="11"/>
        <v>1317.53604</v>
      </c>
      <c r="O38" s="14">
        <f t="shared" si="11"/>
        <v>1317.53604</v>
      </c>
      <c r="P38" s="14">
        <f t="shared" si="11"/>
        <v>1317.53604</v>
      </c>
      <c r="Q38" s="14">
        <f t="shared" si="11"/>
        <v>1317.53604</v>
      </c>
      <c r="R38" s="14">
        <f t="shared" si="11"/>
        <v>1317.53604</v>
      </c>
      <c r="S38" s="14">
        <f t="shared" si="11"/>
        <v>1317.53604</v>
      </c>
      <c r="T38" s="14">
        <f t="shared" si="11"/>
        <v>1317.53604</v>
      </c>
      <c r="U38" s="14"/>
    </row>
    <row r="39" spans="3:21" x14ac:dyDescent="0.35">
      <c r="D39" s="14"/>
      <c r="E39" s="14"/>
      <c r="U39" s="14"/>
    </row>
    <row r="40" spans="3:21" x14ac:dyDescent="0.35">
      <c r="C40" t="s">
        <v>33</v>
      </c>
      <c r="D40" s="14">
        <f>D30+D39</f>
        <v>38443.799999999996</v>
      </c>
      <c r="E40" s="14">
        <f t="shared" ref="E40" si="12">E30+E39</f>
        <v>24650</v>
      </c>
      <c r="F40" s="14">
        <f t="shared" ref="F40:T40" si="13">F30+F38</f>
        <v>1317.53604</v>
      </c>
      <c r="G40" s="14">
        <f t="shared" si="13"/>
        <v>1317.53604</v>
      </c>
      <c r="H40" s="14">
        <f t="shared" si="13"/>
        <v>1317.53604</v>
      </c>
      <c r="I40" s="14">
        <f t="shared" si="13"/>
        <v>1317.53604</v>
      </c>
      <c r="J40" s="14">
        <f t="shared" si="13"/>
        <v>1317.53604</v>
      </c>
      <c r="K40" s="14">
        <f t="shared" si="13"/>
        <v>1317.53604</v>
      </c>
      <c r="L40" s="14">
        <f t="shared" si="13"/>
        <v>1317.53604</v>
      </c>
      <c r="M40" s="14">
        <f t="shared" si="13"/>
        <v>1317.53604</v>
      </c>
      <c r="N40" s="14">
        <f t="shared" si="13"/>
        <v>3397.53604</v>
      </c>
      <c r="O40" s="14">
        <f t="shared" si="13"/>
        <v>1317.53604</v>
      </c>
      <c r="P40" s="14">
        <f t="shared" si="13"/>
        <v>1317.53604</v>
      </c>
      <c r="Q40" s="14">
        <f t="shared" si="13"/>
        <v>1317.53604</v>
      </c>
      <c r="R40" s="14">
        <f t="shared" si="13"/>
        <v>1317.53604</v>
      </c>
      <c r="S40" s="14">
        <f t="shared" si="13"/>
        <v>1317.53604</v>
      </c>
      <c r="T40" s="14">
        <f t="shared" si="13"/>
        <v>61317.536039999999</v>
      </c>
      <c r="U40" s="14"/>
    </row>
    <row r="41" spans="3:21" x14ac:dyDescent="0.35">
      <c r="C41" t="s">
        <v>25</v>
      </c>
      <c r="D41" s="14">
        <f>D31</f>
        <v>68600</v>
      </c>
      <c r="E41" s="14">
        <f t="shared" ref="E41:T41" si="14">E31</f>
        <v>2691.0659999999998</v>
      </c>
      <c r="F41" s="14">
        <f t="shared" si="14"/>
        <v>2614.1783999999998</v>
      </c>
      <c r="G41" s="14">
        <f t="shared" si="14"/>
        <v>2575.7345999999998</v>
      </c>
      <c r="H41" s="14">
        <f t="shared" si="14"/>
        <v>2537.2907999999998</v>
      </c>
      <c r="I41" s="14">
        <f t="shared" si="14"/>
        <v>2498.8469999999998</v>
      </c>
      <c r="J41" s="14">
        <f t="shared" si="14"/>
        <v>2460.4031999999997</v>
      </c>
      <c r="K41" s="14">
        <f t="shared" si="14"/>
        <v>2421.9593999999997</v>
      </c>
      <c r="L41" s="14">
        <f t="shared" si="14"/>
        <v>2383.5155999999997</v>
      </c>
      <c r="M41" s="14">
        <f t="shared" si="14"/>
        <v>2345.0717999999997</v>
      </c>
      <c r="N41" s="14">
        <f t="shared" si="14"/>
        <v>2306.6279999999997</v>
      </c>
      <c r="O41" s="14">
        <f t="shared" si="14"/>
        <v>2268.1841999999997</v>
      </c>
      <c r="P41" s="14">
        <f t="shared" si="14"/>
        <v>2229.7403999999997</v>
      </c>
      <c r="Q41" s="14">
        <f t="shared" si="14"/>
        <v>2191.2965999999997</v>
      </c>
      <c r="R41" s="14">
        <f t="shared" si="14"/>
        <v>2152.8527999999997</v>
      </c>
      <c r="S41" s="14">
        <f t="shared" si="14"/>
        <v>2114.4089999999997</v>
      </c>
      <c r="T41" s="14">
        <f t="shared" si="14"/>
        <v>0</v>
      </c>
      <c r="U41" s="14"/>
    </row>
    <row r="42" spans="3:21" x14ac:dyDescent="0.35">
      <c r="C42" s="3" t="s">
        <v>31</v>
      </c>
      <c r="D42" s="16">
        <v>30156.2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4"/>
    </row>
    <row r="43" spans="3:21" x14ac:dyDescent="0.35">
      <c r="C43" t="s">
        <v>34</v>
      </c>
      <c r="D43" s="14">
        <f>D40-D41+D42</f>
        <v>0</v>
      </c>
      <c r="E43" s="14">
        <f>E40-E41</f>
        <v>21958.934000000001</v>
      </c>
      <c r="F43" s="14">
        <f>F40-F41</f>
        <v>-1296.6423599999998</v>
      </c>
      <c r="G43" s="14">
        <f t="shared" ref="G43:T43" si="15">G40-G41</f>
        <v>-1258.1985599999998</v>
      </c>
      <c r="H43" s="14">
        <f t="shared" si="15"/>
        <v>-1219.7547599999998</v>
      </c>
      <c r="I43" s="14">
        <f t="shared" si="15"/>
        <v>-1181.3109599999998</v>
      </c>
      <c r="J43" s="14">
        <f t="shared" si="15"/>
        <v>-1142.8671599999998</v>
      </c>
      <c r="K43" s="14">
        <f t="shared" si="15"/>
        <v>-1104.4233599999998</v>
      </c>
      <c r="L43" s="14">
        <f t="shared" si="15"/>
        <v>-1065.9795599999998</v>
      </c>
      <c r="M43" s="14">
        <f t="shared" si="15"/>
        <v>-1027.5357599999998</v>
      </c>
      <c r="N43" s="14">
        <f t="shared" si="15"/>
        <v>1090.9080400000003</v>
      </c>
      <c r="O43" s="14">
        <f t="shared" si="15"/>
        <v>-950.64815999999973</v>
      </c>
      <c r="P43" s="14">
        <f t="shared" si="15"/>
        <v>-912.20435999999972</v>
      </c>
      <c r="Q43" s="14">
        <f t="shared" si="15"/>
        <v>-873.76055999999971</v>
      </c>
      <c r="R43" s="14">
        <f t="shared" si="15"/>
        <v>-835.3167599999997</v>
      </c>
      <c r="S43" s="14">
        <f t="shared" si="15"/>
        <v>-796.87295999999969</v>
      </c>
      <c r="T43" s="14">
        <f t="shared" si="15"/>
        <v>61317.536039999999</v>
      </c>
      <c r="U43" s="14"/>
    </row>
    <row r="44" spans="3:21" x14ac:dyDescent="0.35"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3:21" x14ac:dyDescent="0.3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3:21" x14ac:dyDescent="0.35">
      <c r="C46" t="s">
        <v>35</v>
      </c>
      <c r="D46" s="14">
        <f>D43</f>
        <v>0</v>
      </c>
      <c r="E46" s="14">
        <v>0</v>
      </c>
      <c r="F46" s="14">
        <f>E46+F43</f>
        <v>-1296.6423599999998</v>
      </c>
      <c r="G46" s="14">
        <f t="shared" ref="G46:T46" si="16">F46+G43</f>
        <v>-2554.8409199999996</v>
      </c>
      <c r="H46" s="14">
        <f t="shared" si="16"/>
        <v>-3774.5956799999994</v>
      </c>
      <c r="I46" s="14">
        <f t="shared" si="16"/>
        <v>-4955.9066399999992</v>
      </c>
      <c r="J46" s="14">
        <f t="shared" si="16"/>
        <v>-6098.773799999999</v>
      </c>
      <c r="K46" s="14">
        <f t="shared" si="16"/>
        <v>-7203.1971599999988</v>
      </c>
      <c r="L46" s="14">
        <f t="shared" si="16"/>
        <v>-8269.1767199999995</v>
      </c>
      <c r="M46" s="14">
        <f t="shared" si="16"/>
        <v>-9296.7124799999983</v>
      </c>
      <c r="N46" s="14">
        <f t="shared" si="16"/>
        <v>-8205.8044399999981</v>
      </c>
      <c r="O46" s="14">
        <f t="shared" si="16"/>
        <v>-9156.4525999999969</v>
      </c>
      <c r="P46" s="14">
        <f t="shared" si="16"/>
        <v>-10068.656959999997</v>
      </c>
      <c r="Q46" s="14">
        <f t="shared" si="16"/>
        <v>-10942.417519999995</v>
      </c>
      <c r="R46" s="14">
        <f t="shared" si="16"/>
        <v>-11777.734279999995</v>
      </c>
      <c r="S46" s="14">
        <f t="shared" si="16"/>
        <v>-12574.607239999994</v>
      </c>
      <c r="T46" s="14">
        <f t="shared" si="16"/>
        <v>48742.928800000009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Skogsinvestering 50 ha, torget</vt:lpstr>
      <vt:lpstr>Lån 20 år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 Englund</cp:lastModifiedBy>
  <dcterms:created xsi:type="dcterms:W3CDTF">2021-09-16T07:16:39Z</dcterms:created>
  <dcterms:modified xsi:type="dcterms:W3CDTF">2023-04-19T17:02:01Z</dcterms:modified>
</cp:coreProperties>
</file>